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kumi5\Desktop\金沢主査依頼内容\"/>
    </mc:Choice>
  </mc:AlternateContent>
  <xr:revisionPtr revIDLastSave="0" documentId="13_ncr:1_{A01A184A-B138-404C-8CD0-ABA740E94772}" xr6:coauthVersionLast="47" xr6:coauthVersionMax="47" xr10:uidLastSave="{00000000-0000-0000-0000-000000000000}"/>
  <workbookProtection workbookAlgorithmName="SHA-512" workbookHashValue="7AA1RdyvYTAXY1pZrDzRylMpRZgsYM8MxamYHJa+5a+SRjPG9iCmSj9uWIOahDwkoc5N65oLHvrGYeooNG6BpQ==" workbookSaltValue="pIGO4lg5tDJjuXsTKELGuw==" workbookSpinCount="100000" lockStructure="1"/>
  <bookViews>
    <workbookView xWindow="-120" yWindow="-120" windowWidth="20730" windowHeight="11040" xr2:uid="{25212DAE-F19D-4E6A-A337-F4E8378CDF95}"/>
  </bookViews>
  <sheets>
    <sheet name="入力" sheetId="2" r:id="rId1"/>
    <sheet name="試算結果" sheetId="3" r:id="rId2"/>
    <sheet name="算定式（R6.8.1～）" sheetId="1" r:id="rId3"/>
    <sheet name="算定式（R7.8.1～）"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5" l="1"/>
  <c r="C7" i="5"/>
  <c r="C8" i="5"/>
  <c r="C9" i="5"/>
  <c r="C10" i="5"/>
  <c r="E7" i="5"/>
  <c r="E8" i="5"/>
  <c r="E9" i="5"/>
  <c r="C11" i="5"/>
  <c r="C12" i="5"/>
  <c r="C13" i="5"/>
  <c r="C14" i="5"/>
  <c r="E11" i="5"/>
  <c r="E12" i="5"/>
  <c r="E13" i="5"/>
  <c r="C15" i="5"/>
  <c r="C16" i="5"/>
  <c r="C3" i="5"/>
  <c r="C4" i="5"/>
  <c r="C5" i="5"/>
  <c r="C6" i="5"/>
  <c r="E3" i="5"/>
  <c r="E4" i="5"/>
  <c r="E5" i="5"/>
  <c r="C16" i="2" l="1"/>
  <c r="E14" i="3" s="1"/>
  <c r="N7" i="3"/>
  <c r="B7" i="3"/>
  <c r="Q12" i="3"/>
  <c r="AJ56" i="5" l="1"/>
  <c r="F56" i="5"/>
  <c r="E56" i="5"/>
  <c r="AJ55" i="5"/>
  <c r="F55" i="5"/>
  <c r="E55" i="5"/>
  <c r="A22" i="5" s="1"/>
  <c r="AB54" i="5"/>
  <c r="Z54" i="5"/>
  <c r="V54" i="5"/>
  <c r="F54" i="5"/>
  <c r="E54" i="5"/>
  <c r="AJ53" i="5"/>
  <c r="F53" i="5"/>
  <c r="E53" i="5"/>
  <c r="A20" i="5" s="1"/>
  <c r="AJ52" i="5"/>
  <c r="F52" i="5"/>
  <c r="E52" i="5"/>
  <c r="A19" i="5" s="1"/>
  <c r="AJ51" i="5"/>
  <c r="F51" i="5"/>
  <c r="E51" i="5"/>
  <c r="A18" i="5" s="1"/>
  <c r="R50" i="5"/>
  <c r="G17" i="5" s="1"/>
  <c r="F50" i="5"/>
  <c r="AB49" i="5"/>
  <c r="Z49" i="5"/>
  <c r="V49" i="5"/>
  <c r="F49" i="5"/>
  <c r="E49" i="5"/>
  <c r="A16" i="5" s="1"/>
  <c r="AJ48" i="5"/>
  <c r="F48" i="5"/>
  <c r="E48" i="5"/>
  <c r="A15" i="5" s="1"/>
  <c r="AJ47" i="5"/>
  <c r="F47" i="5"/>
  <c r="E47" i="5"/>
  <c r="A14" i="5" s="1"/>
  <c r="AJ46" i="5"/>
  <c r="F46" i="5"/>
  <c r="E46" i="5"/>
  <c r="A13" i="5" s="1"/>
  <c r="AB45" i="5"/>
  <c r="Z45" i="5"/>
  <c r="V45" i="5"/>
  <c r="F45" i="5"/>
  <c r="E45" i="5"/>
  <c r="AJ44" i="5"/>
  <c r="F44" i="5"/>
  <c r="E44" i="5"/>
  <c r="A11" i="5" s="1"/>
  <c r="AJ43" i="5"/>
  <c r="F43" i="5"/>
  <c r="E43" i="5"/>
  <c r="A10" i="5" s="1"/>
  <c r="AJ42" i="5"/>
  <c r="F42" i="5"/>
  <c r="E42" i="5"/>
  <c r="A9" i="5" s="1"/>
  <c r="AB41" i="5"/>
  <c r="Z41" i="5"/>
  <c r="V41" i="5"/>
  <c r="F41" i="5"/>
  <c r="E41" i="5"/>
  <c r="A8" i="5" s="1"/>
  <c r="AJ40" i="5"/>
  <c r="F40" i="5"/>
  <c r="E40" i="5"/>
  <c r="A7" i="5" s="1"/>
  <c r="AJ39" i="5"/>
  <c r="F39" i="5"/>
  <c r="E39" i="5"/>
  <c r="AJ38" i="5"/>
  <c r="F38" i="5"/>
  <c r="E38" i="5"/>
  <c r="A5" i="5" s="1"/>
  <c r="AB37" i="5"/>
  <c r="Z37" i="5"/>
  <c r="V37" i="5"/>
  <c r="F37" i="5"/>
  <c r="E37" i="5"/>
  <c r="A4" i="5" s="1"/>
  <c r="AJ36" i="5"/>
  <c r="F36" i="5"/>
  <c r="E36" i="5"/>
  <c r="A3" i="5" s="1"/>
  <c r="G23" i="5"/>
  <c r="D23" i="5"/>
  <c r="C23" i="5"/>
  <c r="A23" i="5"/>
  <c r="G22" i="5"/>
  <c r="F22" i="5"/>
  <c r="E22" i="5"/>
  <c r="D22" i="5"/>
  <c r="C22" i="5"/>
  <c r="F21" i="5"/>
  <c r="E21" i="5"/>
  <c r="D21" i="5"/>
  <c r="C21" i="5"/>
  <c r="G20" i="5"/>
  <c r="F20" i="5"/>
  <c r="E20" i="5"/>
  <c r="D20" i="5"/>
  <c r="C20" i="5"/>
  <c r="B20" i="5"/>
  <c r="G19" i="5"/>
  <c r="D19" i="5"/>
  <c r="C19" i="5"/>
  <c r="G18" i="5"/>
  <c r="F18" i="5"/>
  <c r="E18" i="5"/>
  <c r="D18" i="5"/>
  <c r="C18" i="5"/>
  <c r="A17" i="5"/>
  <c r="F16" i="5"/>
  <c r="E16" i="5"/>
  <c r="D16" i="5"/>
  <c r="G15" i="5"/>
  <c r="F15" i="5"/>
  <c r="E15" i="5"/>
  <c r="D15" i="5"/>
  <c r="B15" i="5"/>
  <c r="G14" i="5"/>
  <c r="D14" i="5"/>
  <c r="G13" i="5"/>
  <c r="F13" i="5"/>
  <c r="D13" i="5"/>
  <c r="F12" i="5"/>
  <c r="D12" i="5"/>
  <c r="G11" i="5"/>
  <c r="F11" i="5"/>
  <c r="D11" i="5"/>
  <c r="B11" i="5"/>
  <c r="G10" i="5"/>
  <c r="D10" i="5"/>
  <c r="G9" i="5"/>
  <c r="F9" i="5"/>
  <c r="D9" i="5"/>
  <c r="F8" i="5"/>
  <c r="D8" i="5"/>
  <c r="G7" i="5"/>
  <c r="F7" i="5"/>
  <c r="D7" i="5"/>
  <c r="B7" i="5"/>
  <c r="G6" i="5"/>
  <c r="D6" i="5"/>
  <c r="A6" i="5"/>
  <c r="G5" i="5"/>
  <c r="F5" i="5"/>
  <c r="D5" i="5"/>
  <c r="F4" i="5"/>
  <c r="D4" i="5"/>
  <c r="G3" i="5"/>
  <c r="F3" i="5"/>
  <c r="D3" i="5"/>
  <c r="B3" i="5"/>
  <c r="B1" i="5"/>
  <c r="A21" i="5" l="1"/>
  <c r="G16" i="5"/>
  <c r="G4" i="5"/>
  <c r="A12" i="5"/>
  <c r="AJ54" i="5"/>
  <c r="Q10" i="3" s="1"/>
  <c r="AJ37" i="5"/>
  <c r="AJ49" i="5"/>
  <c r="AJ45" i="5"/>
  <c r="AJ50" i="5"/>
  <c r="AJ41" i="5"/>
  <c r="G12" i="5"/>
  <c r="G21" i="5"/>
  <c r="AK50" i="5" l="1"/>
  <c r="AK49" i="5"/>
  <c r="Q22" i="2" l="1"/>
  <c r="P22" i="2"/>
  <c r="O22" i="2"/>
  <c r="N22" i="2"/>
  <c r="M22" i="2"/>
  <c r="L22" i="2"/>
  <c r="R21" i="2"/>
  <c r="R20" i="2"/>
  <c r="R19" i="2"/>
  <c r="R18" i="2"/>
  <c r="R17" i="2"/>
  <c r="R16" i="2"/>
  <c r="Q13" i="2"/>
  <c r="P13" i="2"/>
  <c r="O13" i="2"/>
  <c r="N13" i="2"/>
  <c r="M13" i="2"/>
  <c r="L13" i="2"/>
  <c r="R12" i="2"/>
  <c r="R11" i="2"/>
  <c r="R10" i="2"/>
  <c r="R9" i="2"/>
  <c r="R8" i="2"/>
  <c r="R7" i="2"/>
  <c r="B1" i="1"/>
  <c r="C3" i="3"/>
  <c r="E12" i="3"/>
  <c r="A6" i="1"/>
  <c r="A11" i="1"/>
  <c r="A12" i="1"/>
  <c r="A17" i="1"/>
  <c r="A18" i="1"/>
  <c r="A19" i="1"/>
  <c r="A22" i="1"/>
  <c r="A23" i="1"/>
  <c r="A3" i="1"/>
  <c r="B11" i="1"/>
  <c r="B20" i="1"/>
  <c r="B15" i="1"/>
  <c r="B7" i="1"/>
  <c r="B3" i="1"/>
  <c r="C20" i="1"/>
  <c r="D20" i="1"/>
  <c r="E20" i="1"/>
  <c r="F20" i="1"/>
  <c r="C21" i="1"/>
  <c r="D21" i="1"/>
  <c r="E21" i="1"/>
  <c r="F21" i="1"/>
  <c r="C22" i="1"/>
  <c r="D22" i="1"/>
  <c r="E22" i="1"/>
  <c r="F22" i="1"/>
  <c r="C23" i="1"/>
  <c r="D23" i="1"/>
  <c r="C15" i="1"/>
  <c r="D15" i="1"/>
  <c r="E15" i="1"/>
  <c r="F15" i="1"/>
  <c r="C16" i="1"/>
  <c r="D16" i="1"/>
  <c r="E16" i="1"/>
  <c r="F16" i="1"/>
  <c r="C18" i="1"/>
  <c r="D18" i="1"/>
  <c r="E18" i="1"/>
  <c r="F18" i="1"/>
  <c r="C19" i="1"/>
  <c r="D19" i="1"/>
  <c r="C11" i="1"/>
  <c r="D11" i="1"/>
  <c r="E11" i="1"/>
  <c r="F11" i="1"/>
  <c r="C12" i="1"/>
  <c r="D12" i="1"/>
  <c r="E12" i="1"/>
  <c r="F12" i="1"/>
  <c r="C13" i="1"/>
  <c r="D13" i="1"/>
  <c r="E13" i="1"/>
  <c r="F13" i="1"/>
  <c r="C14" i="1"/>
  <c r="D14" i="1"/>
  <c r="C7" i="1"/>
  <c r="D7" i="1"/>
  <c r="E7" i="1"/>
  <c r="F7" i="1"/>
  <c r="C8" i="1"/>
  <c r="D8" i="1"/>
  <c r="E8" i="1"/>
  <c r="F8" i="1"/>
  <c r="C9" i="1"/>
  <c r="D9" i="1"/>
  <c r="E9" i="1"/>
  <c r="F9" i="1"/>
  <c r="C10" i="1"/>
  <c r="D10" i="1"/>
  <c r="C5" i="1"/>
  <c r="D5" i="1"/>
  <c r="E5" i="1"/>
  <c r="F5" i="1"/>
  <c r="C6" i="1"/>
  <c r="D6" i="1"/>
  <c r="C4" i="1"/>
  <c r="D4" i="1"/>
  <c r="E4" i="1"/>
  <c r="F4" i="1"/>
  <c r="D3" i="1"/>
  <c r="E3" i="1"/>
  <c r="F3" i="1"/>
  <c r="C3" i="1"/>
  <c r="G7" i="1"/>
  <c r="G9" i="1"/>
  <c r="G10" i="1"/>
  <c r="G11" i="1"/>
  <c r="G13" i="1"/>
  <c r="G14" i="1"/>
  <c r="G15" i="1"/>
  <c r="G18" i="1"/>
  <c r="G19" i="1"/>
  <c r="G20" i="1"/>
  <c r="G22" i="1"/>
  <c r="G23" i="1"/>
  <c r="G5" i="1"/>
  <c r="G6" i="1"/>
  <c r="G3" i="1"/>
  <c r="AJ36" i="1"/>
  <c r="F37" i="1"/>
  <c r="E37" i="1"/>
  <c r="A4" i="1" s="1"/>
  <c r="E45" i="1"/>
  <c r="E49" i="1"/>
  <c r="A16" i="1" s="1"/>
  <c r="E51" i="1"/>
  <c r="E46" i="1"/>
  <c r="A13" i="1" s="1"/>
  <c r="E52" i="1"/>
  <c r="E48" i="1"/>
  <c r="A15" i="1" s="1"/>
  <c r="E56" i="1"/>
  <c r="E55" i="1"/>
  <c r="E54" i="1"/>
  <c r="E53" i="1"/>
  <c r="A20" i="1" s="1"/>
  <c r="E47" i="1"/>
  <c r="A14" i="1" s="1"/>
  <c r="E44" i="1"/>
  <c r="E43" i="1"/>
  <c r="A10" i="1" s="1"/>
  <c r="E42" i="1"/>
  <c r="A9" i="1" s="1"/>
  <c r="E41" i="1"/>
  <c r="E40" i="1"/>
  <c r="A7" i="1" s="1"/>
  <c r="E36" i="1"/>
  <c r="E38" i="1"/>
  <c r="A5" i="1" s="1"/>
  <c r="E39" i="1"/>
  <c r="F48" i="1"/>
  <c r="F53" i="1"/>
  <c r="F56" i="1"/>
  <c r="F55" i="1"/>
  <c r="F54" i="1"/>
  <c r="A21" i="1" s="1"/>
  <c r="F52" i="1"/>
  <c r="F51" i="1"/>
  <c r="F50" i="1"/>
  <c r="F49" i="1"/>
  <c r="F47" i="1"/>
  <c r="F46" i="1"/>
  <c r="F45" i="1"/>
  <c r="F44" i="1"/>
  <c r="F43" i="1"/>
  <c r="F42" i="1"/>
  <c r="F41" i="1"/>
  <c r="A8" i="1" s="1"/>
  <c r="F40" i="1"/>
  <c r="F38" i="1"/>
  <c r="F39" i="1"/>
  <c r="F36" i="1"/>
  <c r="AJ56" i="1"/>
  <c r="AJ55" i="1"/>
  <c r="AJ52" i="1"/>
  <c r="AJ47" i="1"/>
  <c r="AJ46" i="1"/>
  <c r="AJ44" i="1"/>
  <c r="AJ43" i="1"/>
  <c r="AJ39" i="1"/>
  <c r="AB54" i="1"/>
  <c r="Z54" i="1"/>
  <c r="V54" i="1"/>
  <c r="R50" i="1"/>
  <c r="G17" i="1" s="1"/>
  <c r="AB49" i="1"/>
  <c r="Z49" i="1"/>
  <c r="V49" i="1"/>
  <c r="AB45" i="1"/>
  <c r="Z45" i="1"/>
  <c r="V45" i="1"/>
  <c r="AB41" i="1"/>
  <c r="Z41" i="1"/>
  <c r="V41" i="1"/>
  <c r="AB37" i="1"/>
  <c r="Z37" i="1"/>
  <c r="V37" i="1"/>
  <c r="G8" i="1" l="1"/>
  <c r="G16" i="1"/>
  <c r="E10" i="3"/>
  <c r="E16" i="3" s="1"/>
  <c r="G4" i="1"/>
  <c r="S16" i="3"/>
  <c r="G16" i="3"/>
  <c r="Q14" i="3"/>
  <c r="R13" i="2"/>
  <c r="R22" i="2"/>
  <c r="G12" i="1"/>
  <c r="G21" i="1"/>
  <c r="Q16" i="3"/>
  <c r="AJ45" i="1"/>
  <c r="AJ48" i="1"/>
  <c r="AJ37" i="1"/>
  <c r="AJ49" i="1"/>
  <c r="AJ38" i="1"/>
  <c r="AJ50" i="1"/>
  <c r="AJ40" i="1"/>
  <c r="AJ51" i="1"/>
  <c r="AJ41" i="1"/>
  <c r="AJ53" i="1"/>
  <c r="AJ42" i="1"/>
  <c r="AJ54" i="1"/>
  <c r="E14" i="2"/>
  <c r="F14" i="2"/>
  <c r="G14" i="2"/>
  <c r="H14" i="2"/>
  <c r="I8" i="2"/>
  <c r="I9" i="2"/>
  <c r="I10" i="2"/>
  <c r="I11" i="2"/>
  <c r="I12" i="2"/>
  <c r="I13" i="2"/>
  <c r="D14" i="2"/>
  <c r="C14" i="2"/>
  <c r="I16" i="3" l="1"/>
  <c r="B20" i="3" s="1"/>
  <c r="U16" i="3"/>
  <c r="N19" i="3" s="1"/>
  <c r="I14" i="2"/>
  <c r="AK50" i="1"/>
  <c r="AK49" i="1"/>
  <c r="N20" i="3" l="1"/>
  <c r="B19" i="3"/>
  <c r="E8" i="3"/>
  <c r="I8" i="3" s="1"/>
  <c r="Q8" i="3"/>
  <c r="U8" i="3" s="1"/>
</calcChain>
</file>

<file path=xl/sharedStrings.xml><?xml version="1.0" encoding="utf-8"?>
<sst xmlns="http://schemas.openxmlformats.org/spreadsheetml/2006/main" count="477" uniqueCount="90">
  <si>
    <t>離職時の年齢</t>
    <rPh sb="0" eb="3">
      <t>リショクジ</t>
    </rPh>
    <rPh sb="4" eb="6">
      <t>ネンレイ</t>
    </rPh>
    <phoneticPr fontId="1"/>
  </si>
  <si>
    <t>賃金日額（ｗ）</t>
    <rPh sb="0" eb="2">
      <t>チンギン</t>
    </rPh>
    <rPh sb="2" eb="4">
      <t>ニチガク</t>
    </rPh>
    <phoneticPr fontId="1"/>
  </si>
  <si>
    <t>円以上</t>
    <rPh sb="0" eb="1">
      <t>エン</t>
    </rPh>
    <rPh sb="1" eb="3">
      <t>イジョウ</t>
    </rPh>
    <phoneticPr fontId="1"/>
  </si>
  <si>
    <t>円未満</t>
    <rPh sb="0" eb="1">
      <t>エン</t>
    </rPh>
    <rPh sb="1" eb="3">
      <t>ミマン</t>
    </rPh>
    <phoneticPr fontId="1"/>
  </si>
  <si>
    <t>円以下</t>
    <rPh sb="0" eb="1">
      <t>エン</t>
    </rPh>
    <rPh sb="1" eb="3">
      <t>イカ</t>
    </rPh>
    <phoneticPr fontId="1"/>
  </si>
  <si>
    <t>円超</t>
    <rPh sb="0" eb="1">
      <t>エン</t>
    </rPh>
    <rPh sb="1" eb="2">
      <t>チョウ</t>
    </rPh>
    <phoneticPr fontId="1"/>
  </si>
  <si>
    <t>30～44歳</t>
    <rPh sb="5" eb="6">
      <t>サイ</t>
    </rPh>
    <phoneticPr fontId="1"/>
  </si>
  <si>
    <t>45～59歳</t>
    <rPh sb="5" eb="6">
      <t>サイ</t>
    </rPh>
    <phoneticPr fontId="1"/>
  </si>
  <si>
    <t>60～64歳</t>
    <rPh sb="5" eb="6">
      <t>サイ</t>
    </rPh>
    <phoneticPr fontId="1"/>
  </si>
  <si>
    <t>65歳以上</t>
    <rPh sb="2" eb="3">
      <t>サイ</t>
    </rPh>
    <rPh sb="3" eb="5">
      <t>イジョウ</t>
    </rPh>
    <phoneticPr fontId="1"/>
  </si>
  <si>
    <t>29歳以下</t>
    <rPh sb="2" eb="3">
      <t>サイ</t>
    </rPh>
    <rPh sb="3" eb="5">
      <t>イカ</t>
    </rPh>
    <phoneticPr fontId="1"/>
  </si>
  <si>
    <t>R6.8.1～</t>
    <phoneticPr fontId="1"/>
  </si>
  <si>
    <t>賃金日額</t>
    <rPh sb="0" eb="2">
      <t>チンギン</t>
    </rPh>
    <rPh sb="2" eb="4">
      <t>ニチガク</t>
    </rPh>
    <phoneticPr fontId="1"/>
  </si>
  <si>
    <t>×</t>
  </si>
  <si>
    <t>×</t>
    <phoneticPr fontId="1"/>
  </si>
  <si>
    <t>退職時の年齢</t>
    <rPh sb="0" eb="3">
      <t>タイショクジ</t>
    </rPh>
    <rPh sb="4" eb="6">
      <t>ネンレイ</t>
    </rPh>
    <phoneticPr fontId="1"/>
  </si>
  <si>
    <t>満</t>
    <rPh sb="0" eb="1">
      <t>マン</t>
    </rPh>
    <phoneticPr fontId="1"/>
  </si>
  <si>
    <t>歳</t>
    <rPh sb="0" eb="1">
      <t>サイ</t>
    </rPh>
    <phoneticPr fontId="1"/>
  </si>
  <si>
    <t>給与総額（退職月前6月分の内容）</t>
    <rPh sb="0" eb="2">
      <t>キュウヨ</t>
    </rPh>
    <rPh sb="2" eb="4">
      <t>ソウガク</t>
    </rPh>
    <rPh sb="5" eb="8">
      <t>タイショクツキ</t>
    </rPh>
    <rPh sb="8" eb="9">
      <t>マエ</t>
    </rPh>
    <rPh sb="10" eb="11">
      <t>ツキ</t>
    </rPh>
    <rPh sb="11" eb="12">
      <t>ブン</t>
    </rPh>
    <rPh sb="13" eb="15">
      <t>ナイヨウ</t>
    </rPh>
    <phoneticPr fontId="1"/>
  </si>
  <si>
    <t>①</t>
    <phoneticPr fontId="1"/>
  </si>
  <si>
    <t>②</t>
    <phoneticPr fontId="1"/>
  </si>
  <si>
    <t>③</t>
    <phoneticPr fontId="1"/>
  </si>
  <si>
    <t>④</t>
    <phoneticPr fontId="1"/>
  </si>
  <si>
    <t>⑤</t>
    <phoneticPr fontId="1"/>
  </si>
  <si>
    <t>⑥</t>
    <phoneticPr fontId="1"/>
  </si>
  <si>
    <t>給料</t>
    <rPh sb="0" eb="2">
      <t>キュウリョウ</t>
    </rPh>
    <phoneticPr fontId="1"/>
  </si>
  <si>
    <t>手当1</t>
    <rPh sb="0" eb="2">
      <t>テアテ</t>
    </rPh>
    <phoneticPr fontId="1"/>
  </si>
  <si>
    <t>手当2</t>
    <rPh sb="0" eb="2">
      <t>テアテ</t>
    </rPh>
    <phoneticPr fontId="1"/>
  </si>
  <si>
    <t>手当3</t>
    <rPh sb="0" eb="2">
      <t>テアテ</t>
    </rPh>
    <phoneticPr fontId="1"/>
  </si>
  <si>
    <t>手当4</t>
    <rPh sb="0" eb="2">
      <t>テアテ</t>
    </rPh>
    <phoneticPr fontId="1"/>
  </si>
  <si>
    <t>手当5</t>
    <rPh sb="0" eb="2">
      <t>テアテ</t>
    </rPh>
    <phoneticPr fontId="1"/>
  </si>
  <si>
    <t>計</t>
    <rPh sb="0" eb="1">
      <t>ケイ</t>
    </rPh>
    <phoneticPr fontId="1"/>
  </si>
  <si>
    <t>合計</t>
    <rPh sb="0" eb="2">
      <t>ゴウケイ</t>
    </rPh>
    <phoneticPr fontId="1"/>
  </si>
  <si>
    <t>退職手当額</t>
    <rPh sb="0" eb="4">
      <t>タイショクテアテ</t>
    </rPh>
    <rPh sb="4" eb="5">
      <t>ガク</t>
    </rPh>
    <phoneticPr fontId="1"/>
  </si>
  <si>
    <t>退職年月日</t>
    <rPh sb="0" eb="2">
      <t>タイショク</t>
    </rPh>
    <rPh sb="2" eb="5">
      <t>ネンガッピ</t>
    </rPh>
    <phoneticPr fontId="1"/>
  </si>
  <si>
    <t>令和</t>
    <rPh sb="0" eb="2">
      <t>レイワ</t>
    </rPh>
    <phoneticPr fontId="1"/>
  </si>
  <si>
    <t>年</t>
    <rPh sb="0" eb="1">
      <t>ネン</t>
    </rPh>
    <phoneticPr fontId="1"/>
  </si>
  <si>
    <t>月</t>
    <rPh sb="0" eb="1">
      <t>ガツ</t>
    </rPh>
    <phoneticPr fontId="1"/>
  </si>
  <si>
    <t>日</t>
    <rPh sb="0" eb="1">
      <t>ニチ</t>
    </rPh>
    <phoneticPr fontId="1"/>
  </si>
  <si>
    <t>y</t>
  </si>
  <si>
    <t>=</t>
  </si>
  <si>
    <t>w</t>
  </si>
  <si>
    <t>-</t>
  </si>
  <si>
    <t>{</t>
  </si>
  <si>
    <t>(</t>
  </si>
  <si>
    <t>)</t>
  </si>
  <si>
    <t>/</t>
  </si>
  <si>
    <t>}</t>
  </si>
  <si>
    <t>+</t>
  </si>
  <si>
    <t>基本手当日額（ｙ）</t>
    <rPh sb="0" eb="4">
      <t>キホンテアテ</t>
    </rPh>
    <rPh sb="4" eb="6">
      <t>ニチガク</t>
    </rPh>
    <phoneticPr fontId="1"/>
  </si>
  <si>
    <t>W</t>
    <phoneticPr fontId="1"/>
  </si>
  <si>
    <t>＝</t>
    <phoneticPr fontId="1"/>
  </si>
  <si>
    <t>÷</t>
    <phoneticPr fontId="1"/>
  </si>
  <si>
    <t>ｙ</t>
    <phoneticPr fontId="1"/>
  </si>
  <si>
    <t>雇用保険法による失業給付相当額</t>
    <rPh sb="0" eb="5">
      <t>コヨウホケンホウ</t>
    </rPh>
    <rPh sb="8" eb="10">
      <t>シツギョウ</t>
    </rPh>
    <rPh sb="10" eb="12">
      <t>キュウフ</t>
    </rPh>
    <rPh sb="12" eb="15">
      <t>ソウトウガク</t>
    </rPh>
    <phoneticPr fontId="1"/>
  </si>
  <si>
    <t>勤続年数</t>
    <rPh sb="0" eb="2">
      <t>キンゾク</t>
    </rPh>
    <rPh sb="2" eb="4">
      <t>ネンスウ</t>
    </rPh>
    <phoneticPr fontId="1"/>
  </si>
  <si>
    <t>月</t>
    <rPh sb="0" eb="1">
      <t>ツキ</t>
    </rPh>
    <phoneticPr fontId="1"/>
  </si>
  <si>
    <t>所定給付日数</t>
    <rPh sb="0" eb="2">
      <t>ショテイ</t>
    </rPh>
    <rPh sb="2" eb="6">
      <t>キュウフニッスウ</t>
    </rPh>
    <phoneticPr fontId="1"/>
  </si>
  <si>
    <t>所定給付日数</t>
    <rPh sb="0" eb="4">
      <t>ショテイキュウフ</t>
    </rPh>
    <rPh sb="4" eb="6">
      <t>ニッスウ</t>
    </rPh>
    <phoneticPr fontId="1"/>
  </si>
  <si>
    <t>円</t>
    <rPh sb="0" eb="1">
      <t>エン</t>
    </rPh>
    <phoneticPr fontId="1"/>
  </si>
  <si>
    <t>（y×所定給付日数）</t>
    <rPh sb="3" eb="9">
      <t>ショテイキュウフニッスウ</t>
    </rPh>
    <phoneticPr fontId="1"/>
  </si>
  <si>
    <t>失業者の退職手当試算結果</t>
    <rPh sb="0" eb="3">
      <t>シツギョウシャ</t>
    </rPh>
    <rPh sb="4" eb="8">
      <t>タイショクテアテ</t>
    </rPh>
    <rPh sb="8" eb="10">
      <t>シサン</t>
    </rPh>
    <rPh sb="10" eb="12">
      <t>ケッカ</t>
    </rPh>
    <phoneticPr fontId="1"/>
  </si>
  <si>
    <t>※計算内容は別シート「算定式」を参照</t>
    <rPh sb="1" eb="3">
      <t>ケイサン</t>
    </rPh>
    <rPh sb="3" eb="5">
      <t>ナイヨウ</t>
    </rPh>
    <rPh sb="6" eb="7">
      <t>ベツ</t>
    </rPh>
    <rPh sb="11" eb="14">
      <t>サンテイシキ</t>
    </rPh>
    <rPh sb="16" eb="18">
      <t>サンショウ</t>
    </rPh>
    <phoneticPr fontId="1"/>
  </si>
  <si>
    <t>該当する</t>
    <rPh sb="0" eb="2">
      <t>ガイトウ</t>
    </rPh>
    <phoneticPr fontId="1"/>
  </si>
  <si>
    <t>年齢</t>
    <rPh sb="0" eb="2">
      <t>ネンレイ</t>
    </rPh>
    <phoneticPr fontId="1"/>
  </si>
  <si>
    <t>いずれか低い方の額</t>
    <rPh sb="4" eb="5">
      <t>ヒク</t>
    </rPh>
    <rPh sb="6" eb="7">
      <t>ホウ</t>
    </rPh>
    <rPh sb="8" eb="9">
      <t>ガク</t>
    </rPh>
    <phoneticPr fontId="1"/>
  </si>
  <si>
    <t>※欠勤等により減額された月がある場合</t>
    <rPh sb="1" eb="3">
      <t>ケッキン</t>
    </rPh>
    <rPh sb="3" eb="4">
      <t>トウ</t>
    </rPh>
    <rPh sb="7" eb="9">
      <t>ゲンガク</t>
    </rPh>
    <rPh sb="12" eb="13">
      <t>ツキ</t>
    </rPh>
    <rPh sb="16" eb="18">
      <t>バアイ</t>
    </rPh>
    <phoneticPr fontId="1"/>
  </si>
  <si>
    <t>　「減額された給料月額＋その他の手当＜減額前の給料月額（給料表の額）」の場合は減額前の給料月額を記入し、手当は記入しないこと。</t>
    <rPh sb="2" eb="4">
      <t>ゲンガク</t>
    </rPh>
    <rPh sb="7" eb="11">
      <t>キュウリョウゲツガク</t>
    </rPh>
    <rPh sb="14" eb="15">
      <t>タ</t>
    </rPh>
    <rPh sb="16" eb="18">
      <t>テアテ</t>
    </rPh>
    <rPh sb="19" eb="21">
      <t>ゲンガク</t>
    </rPh>
    <rPh sb="21" eb="22">
      <t>マエ</t>
    </rPh>
    <rPh sb="23" eb="25">
      <t>キュウリョウ</t>
    </rPh>
    <rPh sb="25" eb="27">
      <t>ゲツガク</t>
    </rPh>
    <rPh sb="28" eb="31">
      <t>キュウリョウヒョウ</t>
    </rPh>
    <rPh sb="32" eb="33">
      <t>ガク</t>
    </rPh>
    <rPh sb="36" eb="38">
      <t>バアイ</t>
    </rPh>
    <rPh sb="39" eb="42">
      <t>ゲンガクマエ</t>
    </rPh>
    <rPh sb="43" eb="46">
      <t>キュウリョウゲツ</t>
    </rPh>
    <rPh sb="46" eb="47">
      <t>ガク</t>
    </rPh>
    <rPh sb="48" eb="50">
      <t>キニュウ</t>
    </rPh>
    <rPh sb="52" eb="54">
      <t>テアテ</t>
    </rPh>
    <rPh sb="55" eb="57">
      <t>キニュウ</t>
    </rPh>
    <phoneticPr fontId="1"/>
  </si>
  <si>
    <t>（左記が該当する期間の試算結果を確認）</t>
    <rPh sb="1" eb="3">
      <t>サキ</t>
    </rPh>
    <rPh sb="4" eb="6">
      <t>ガイトウ</t>
    </rPh>
    <rPh sb="8" eb="10">
      <t>キカン</t>
    </rPh>
    <rPh sb="11" eb="13">
      <t>シサン</t>
    </rPh>
    <rPh sb="13" eb="15">
      <t>ケッカ</t>
    </rPh>
    <rPh sb="16" eb="18">
      <t>カクニン</t>
    </rPh>
    <phoneticPr fontId="1"/>
  </si>
  <si>
    <t>失業者の退職手当試算入力シート</t>
    <rPh sb="0" eb="3">
      <t>シツギョウシャ</t>
    </rPh>
    <rPh sb="4" eb="8">
      <t>タイショクテアテ</t>
    </rPh>
    <rPh sb="8" eb="10">
      <t>シサン</t>
    </rPh>
    <rPh sb="10" eb="12">
      <t>ニュウリョク</t>
    </rPh>
    <phoneticPr fontId="1"/>
  </si>
  <si>
    <t>※下記黄色部分に入力</t>
    <rPh sb="1" eb="3">
      <t>カキ</t>
    </rPh>
    <rPh sb="3" eb="5">
      <t>キイロ</t>
    </rPh>
    <rPh sb="5" eb="7">
      <t>ブブン</t>
    </rPh>
    <rPh sb="8" eb="10">
      <t>ニュウリョク</t>
    </rPh>
    <phoneticPr fontId="1"/>
  </si>
  <si>
    <t>（退職手当額を含む）</t>
    <rPh sb="1" eb="5">
      <t>タイショクテアテ</t>
    </rPh>
    <rPh sb="5" eb="6">
      <t>ガク</t>
    </rPh>
    <rPh sb="7" eb="8">
      <t>フク</t>
    </rPh>
    <phoneticPr fontId="1"/>
  </si>
  <si>
    <t>※各計算において1円未満切り捨て</t>
    <rPh sb="1" eb="2">
      <t>カク</t>
    </rPh>
    <rPh sb="2" eb="4">
      <t>ケイサン</t>
    </rPh>
    <rPh sb="9" eb="10">
      <t>エン</t>
    </rPh>
    <rPh sb="10" eb="12">
      <t>ミマン</t>
    </rPh>
    <rPh sb="12" eb="13">
      <t>キ</t>
    </rPh>
    <rPh sb="14" eb="15">
      <t>ス</t>
    </rPh>
    <phoneticPr fontId="1"/>
  </si>
  <si>
    <t>支給対象条件</t>
  </si>
  <si>
    <t>(2)　支給された退職手当額が雇用保険法による失業給付相当額に満たなかった場合</t>
    <phoneticPr fontId="1"/>
  </si>
  <si>
    <t>(2)　65歳以上</t>
    <rPh sb="6" eb="7">
      <t>サイ</t>
    </rPh>
    <rPh sb="7" eb="9">
      <t>イジョウ</t>
    </rPh>
    <phoneticPr fontId="1"/>
  </si>
  <si>
    <t>(1)　一般の受給資格者で年齢65歳未満</t>
    <phoneticPr fontId="1"/>
  </si>
  <si>
    <t>(1)　勤続期間12月以上（退職時の年齢が満65歳以上の場合は6月以上）</t>
    <rPh sb="14" eb="17">
      <t>タイショクジ</t>
    </rPh>
    <rPh sb="18" eb="20">
      <t>ネンレイ</t>
    </rPh>
    <rPh sb="21" eb="22">
      <t>マン</t>
    </rPh>
    <rPh sb="24" eb="25">
      <t>サイ</t>
    </rPh>
    <rPh sb="25" eb="27">
      <t>イジョウ</t>
    </rPh>
    <rPh sb="28" eb="30">
      <t>バアイ</t>
    </rPh>
    <rPh sb="32" eb="33">
      <t>ツキ</t>
    </rPh>
    <rPh sb="33" eb="35">
      <t>イジョウ</t>
    </rPh>
    <phoneticPr fontId="1"/>
  </si>
  <si>
    <t>　※勤続期間が12月未満で退職した者には、「福島県市町村職員在職票（第7号の3様式）」を各団体において作成し交付する。</t>
    <phoneticPr fontId="1"/>
  </si>
  <si>
    <t>(3)　退職の日の翌日から起算して1年の間に失業（単に仕事をしていないということ</t>
    <phoneticPr fontId="1"/>
  </si>
  <si>
    <t>　ではない。雇用保険法に規定する失業状態。）していること。</t>
    <phoneticPr fontId="1"/>
  </si>
  <si>
    <t>　勤続年数10年未満：90日</t>
    <phoneticPr fontId="1"/>
  </si>
  <si>
    <t>　　　　　10年以上20年未満：120日</t>
    <phoneticPr fontId="1"/>
  </si>
  <si>
    <t>　　　　　20年以上：150日</t>
    <phoneticPr fontId="1"/>
  </si>
  <si>
    <t>　　　　　1年以上：50日</t>
    <rPh sb="6" eb="7">
      <t>ネン</t>
    </rPh>
    <rPh sb="7" eb="9">
      <t>イジョウ</t>
    </rPh>
    <rPh sb="12" eb="13">
      <t>ニチ</t>
    </rPh>
    <phoneticPr fontId="1"/>
  </si>
  <si>
    <t>　勤続年数1年未満：30日</t>
    <phoneticPr fontId="1"/>
  </si>
  <si>
    <t>所定給付日数</t>
    <rPh sb="5" eb="6">
      <t>スウ</t>
    </rPh>
    <phoneticPr fontId="1"/>
  </si>
  <si>
    <t>※下記内容は試算のため、実際と結果が異なる場合があります。</t>
    <rPh sb="1" eb="3">
      <t>カキ</t>
    </rPh>
    <rPh sb="3" eb="5">
      <t>ナイヨウ</t>
    </rPh>
    <rPh sb="6" eb="8">
      <t>シサン</t>
    </rPh>
    <rPh sb="12" eb="14">
      <t>ジッサイ</t>
    </rPh>
    <rPh sb="15" eb="17">
      <t>ケッカ</t>
    </rPh>
    <rPh sb="18" eb="19">
      <t>コト</t>
    </rPh>
    <rPh sb="21" eb="23">
      <t>バアイ</t>
    </rPh>
    <phoneticPr fontId="1"/>
  </si>
  <si>
    <t>※</t>
    <phoneticPr fontId="1"/>
  </si>
  <si>
    <t>R7.8.1～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</si>
</sst>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General&quot;歳&quot;"/>
    <numFmt numFmtId="178" formatCode="#,##0_);[Red]\(#,##0\)"/>
    <numFmt numFmtId="179" formatCode="0.00_ "/>
  </numFmts>
  <fonts count="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4"/>
      <color theme="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indexed="64"/>
      </right>
      <top/>
      <bottom/>
      <diagonal/>
    </border>
    <border>
      <left style="double">
        <color auto="1"/>
      </left>
      <right style="double">
        <color auto="1"/>
      </right>
      <top style="double">
        <color auto="1"/>
      </top>
      <bottom style="double">
        <color auto="1"/>
      </bottom>
      <diagonal/>
    </border>
    <border>
      <left/>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style="thin">
        <color auto="1"/>
      </right>
      <top style="thick">
        <color auto="1"/>
      </top>
      <bottom/>
      <diagonal/>
    </border>
    <border>
      <left/>
      <right/>
      <top style="thick">
        <color auto="1"/>
      </top>
      <bottom/>
      <diagonal/>
    </border>
    <border>
      <left style="thin">
        <color auto="1"/>
      </left>
      <right style="thick">
        <color auto="1"/>
      </right>
      <top style="thick">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auto="1"/>
      </left>
      <right style="thin">
        <color auto="1"/>
      </right>
      <top style="thick">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double">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1">
    <xf numFmtId="0" fontId="0" fillId="0" borderId="0" xfId="0">
      <alignment vertical="center"/>
    </xf>
    <xf numFmtId="38" fontId="0" fillId="0" borderId="0" xfId="1" applyFont="1">
      <alignment vertical="center"/>
    </xf>
    <xf numFmtId="38" fontId="0" fillId="0" borderId="13" xfId="1" applyFont="1" applyBorder="1">
      <alignment vertical="center"/>
    </xf>
    <xf numFmtId="38" fontId="0" fillId="0" borderId="14" xfId="1" applyFont="1" applyBorder="1">
      <alignment vertical="center"/>
    </xf>
    <xf numFmtId="38" fontId="0" fillId="0" borderId="19" xfId="1" applyFont="1" applyBorder="1">
      <alignment vertical="center"/>
    </xf>
    <xf numFmtId="38" fontId="0" fillId="0" borderId="1" xfId="1" applyFont="1" applyBorder="1">
      <alignment vertical="center"/>
    </xf>
    <xf numFmtId="38" fontId="0" fillId="2" borderId="1" xfId="1" applyFont="1" applyFill="1" applyBorder="1">
      <alignment vertical="center"/>
    </xf>
    <xf numFmtId="38" fontId="0" fillId="2" borderId="1" xfId="1" applyFont="1" applyFill="1" applyBorder="1" applyProtection="1">
      <alignment vertical="center"/>
      <protection locked="0"/>
    </xf>
    <xf numFmtId="38" fontId="0" fillId="0" borderId="0" xfId="1" applyFont="1" applyProtection="1">
      <alignment vertical="center"/>
      <protection locked="0"/>
    </xf>
    <xf numFmtId="38" fontId="4" fillId="0" borderId="0" xfId="1" applyFont="1" applyProtection="1">
      <alignment vertical="center"/>
      <protection locked="0"/>
    </xf>
    <xf numFmtId="38" fontId="0" fillId="0" borderId="0" xfId="1" applyFont="1" applyAlignment="1" applyProtection="1">
      <alignment horizontal="right" vertical="center"/>
      <protection locked="0"/>
    </xf>
    <xf numFmtId="38" fontId="0" fillId="0" borderId="35" xfId="1" applyFont="1" applyBorder="1" applyProtection="1">
      <alignment vertical="center"/>
      <protection locked="0"/>
    </xf>
    <xf numFmtId="38" fontId="0" fillId="0" borderId="28" xfId="1" applyFont="1" applyBorder="1" applyProtection="1">
      <alignment vertical="center"/>
      <protection locked="0"/>
    </xf>
    <xf numFmtId="38" fontId="0" fillId="0" borderId="41" xfId="1" applyFont="1" applyBorder="1" applyProtection="1">
      <alignment vertical="center"/>
      <protection locked="0"/>
    </xf>
    <xf numFmtId="38" fontId="0" fillId="0" borderId="36" xfId="1" applyFont="1" applyBorder="1" applyProtection="1">
      <alignment vertical="center"/>
      <protection locked="0"/>
    </xf>
    <xf numFmtId="38" fontId="0" fillId="0" borderId="0" xfId="1" applyFont="1" applyBorder="1" applyProtection="1">
      <alignment vertical="center"/>
      <protection locked="0"/>
    </xf>
    <xf numFmtId="38" fontId="0" fillId="0" borderId="42" xfId="1" applyFont="1" applyBorder="1" applyProtection="1">
      <alignment vertical="center"/>
      <protection locked="0"/>
    </xf>
    <xf numFmtId="38" fontId="0" fillId="0" borderId="11" xfId="1" applyFont="1" applyBorder="1" applyProtection="1">
      <alignment vertical="center"/>
      <protection locked="0"/>
    </xf>
    <xf numFmtId="38" fontId="0" fillId="0" borderId="12" xfId="1" applyFont="1" applyBorder="1" applyProtection="1">
      <alignment vertical="center"/>
      <protection locked="0"/>
    </xf>
    <xf numFmtId="38" fontId="0" fillId="0" borderId="43" xfId="1" applyFont="1" applyBorder="1" applyProtection="1">
      <alignment vertical="center"/>
      <protection locked="0"/>
    </xf>
    <xf numFmtId="0" fontId="0" fillId="0" borderId="0" xfId="0" applyProtection="1">
      <alignment vertical="center"/>
      <protection locked="0"/>
    </xf>
    <xf numFmtId="179" fontId="0" fillId="0" borderId="0" xfId="0" applyNumberFormat="1" applyProtection="1">
      <alignment vertical="center"/>
      <protection locked="0"/>
    </xf>
    <xf numFmtId="0" fontId="0" fillId="0" borderId="27" xfId="0" applyBorder="1" applyProtection="1">
      <alignment vertical="center"/>
      <protection locked="0"/>
    </xf>
    <xf numFmtId="0" fontId="0" fillId="0" borderId="38" xfId="0" applyBorder="1" applyProtection="1">
      <alignment vertical="center"/>
      <protection locked="0"/>
    </xf>
    <xf numFmtId="0" fontId="0" fillId="0" borderId="29" xfId="0" applyBorder="1" applyProtection="1">
      <alignment vertical="center"/>
      <protection locked="0"/>
    </xf>
    <xf numFmtId="38" fontId="0" fillId="0" borderId="17" xfId="1" applyFont="1" applyBorder="1" applyProtection="1">
      <alignment vertical="center"/>
      <protection locked="0"/>
    </xf>
    <xf numFmtId="38" fontId="0" fillId="0" borderId="18" xfId="1" applyFont="1" applyBorder="1" applyProtection="1">
      <alignment vertical="center"/>
      <protection locked="0"/>
    </xf>
    <xf numFmtId="38" fontId="0" fillId="0" borderId="21" xfId="1" applyFont="1"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38" fontId="0" fillId="0" borderId="13" xfId="1" applyFont="1" applyBorder="1" applyProtection="1">
      <alignment vertical="center"/>
      <protection locked="0"/>
    </xf>
    <xf numFmtId="38" fontId="0" fillId="0" borderId="14" xfId="1" applyFont="1" applyBorder="1" applyProtection="1">
      <alignment vertical="center"/>
      <protection locked="0"/>
    </xf>
    <xf numFmtId="38" fontId="0" fillId="0" borderId="19" xfId="1" applyFont="1" applyBorder="1" applyProtection="1">
      <alignment vertical="center"/>
      <protection locked="0"/>
    </xf>
    <xf numFmtId="0" fontId="0" fillId="0" borderId="1" xfId="0" applyBorder="1" applyProtection="1">
      <alignment vertical="center"/>
      <protection locked="0"/>
    </xf>
    <xf numFmtId="0" fontId="0" fillId="0" borderId="6" xfId="0" applyBorder="1" applyProtection="1">
      <alignment vertical="center"/>
      <protection locked="0"/>
    </xf>
    <xf numFmtId="38" fontId="0" fillId="0" borderId="15" xfId="1" applyFont="1" applyBorder="1" applyProtection="1">
      <alignment vertical="center"/>
      <protection locked="0"/>
    </xf>
    <xf numFmtId="38" fontId="0" fillId="0" borderId="16" xfId="1" applyFont="1" applyBorder="1" applyProtection="1">
      <alignment vertical="center"/>
      <protection locked="0"/>
    </xf>
    <xf numFmtId="38" fontId="0" fillId="0" borderId="20" xfId="1" applyFont="1"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177" fontId="0" fillId="0" borderId="0" xfId="0" applyNumberFormat="1" applyProtection="1">
      <alignment vertical="center"/>
      <protection locked="0"/>
    </xf>
    <xf numFmtId="178" fontId="0" fillId="0" borderId="0" xfId="0" applyNumberFormat="1" applyProtection="1">
      <alignment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0" fontId="0" fillId="0" borderId="7" xfId="0" applyBorder="1" applyProtection="1">
      <alignment vertical="center"/>
      <protection locked="0"/>
    </xf>
    <xf numFmtId="38" fontId="3" fillId="0" borderId="0" xfId="1" applyFont="1" applyProtection="1">
      <alignment vertical="center"/>
      <protection locked="0"/>
    </xf>
    <xf numFmtId="38" fontId="0" fillId="0" borderId="37" xfId="1" applyFont="1" applyBorder="1" applyAlignment="1" applyProtection="1">
      <alignment horizontal="right" vertical="center"/>
      <protection locked="0"/>
    </xf>
    <xf numFmtId="38" fontId="0" fillId="0" borderId="25" xfId="1" applyFont="1" applyBorder="1">
      <alignment vertical="center"/>
    </xf>
    <xf numFmtId="38" fontId="0" fillId="0" borderId="33" xfId="1" applyFont="1" applyBorder="1">
      <alignment vertical="center"/>
    </xf>
    <xf numFmtId="38" fontId="0" fillId="0" borderId="31" xfId="1" applyFont="1" applyBorder="1">
      <alignment vertical="center"/>
    </xf>
    <xf numFmtId="38" fontId="0" fillId="0" borderId="10" xfId="1" applyFont="1" applyBorder="1">
      <alignment vertical="center"/>
    </xf>
    <xf numFmtId="38" fontId="0" fillId="0" borderId="34" xfId="1" applyFont="1" applyBorder="1">
      <alignment vertical="center"/>
    </xf>
    <xf numFmtId="38" fontId="0" fillId="2" borderId="11" xfId="1" applyFont="1" applyFill="1" applyBorder="1" applyProtection="1">
      <alignment vertical="center"/>
      <protection locked="0"/>
    </xf>
    <xf numFmtId="38" fontId="0" fillId="2" borderId="44" xfId="1" applyFont="1" applyFill="1" applyBorder="1" applyProtection="1">
      <alignment vertical="center"/>
      <protection locked="0"/>
    </xf>
    <xf numFmtId="38" fontId="0" fillId="2" borderId="45" xfId="1" applyFont="1" applyFill="1" applyBorder="1" applyProtection="1">
      <alignment vertical="center"/>
      <protection locked="0"/>
    </xf>
    <xf numFmtId="38" fontId="0" fillId="2" borderId="46" xfId="1" applyFont="1" applyFill="1" applyBorder="1" applyProtection="1">
      <alignment vertical="center"/>
      <protection locked="0"/>
    </xf>
    <xf numFmtId="38" fontId="0" fillId="2" borderId="47" xfId="1" applyFont="1" applyFill="1" applyBorder="1" applyProtection="1">
      <alignment vertical="center"/>
      <protection locked="0"/>
    </xf>
    <xf numFmtId="38" fontId="0" fillId="2" borderId="48" xfId="1" applyFont="1" applyFill="1" applyBorder="1" applyProtection="1">
      <alignment vertical="center"/>
      <protection locked="0"/>
    </xf>
    <xf numFmtId="38" fontId="0" fillId="2" borderId="49" xfId="1" applyFont="1" applyFill="1" applyBorder="1" applyProtection="1">
      <alignment vertical="center"/>
      <protection locked="0"/>
    </xf>
    <xf numFmtId="38" fontId="0" fillId="2" borderId="50" xfId="1" applyFont="1" applyFill="1" applyBorder="1" applyProtection="1">
      <alignment vertical="center"/>
      <protection locked="0"/>
    </xf>
    <xf numFmtId="38" fontId="0" fillId="2" borderId="51" xfId="1" applyFont="1" applyFill="1" applyBorder="1" applyProtection="1">
      <alignment vertical="center"/>
      <protection locked="0"/>
    </xf>
    <xf numFmtId="38" fontId="0" fillId="2" borderId="52" xfId="1" applyFont="1" applyFill="1" applyBorder="1" applyProtection="1">
      <alignment vertical="center"/>
      <protection locked="0"/>
    </xf>
    <xf numFmtId="38" fontId="0" fillId="2" borderId="44" xfId="1" applyFont="1" applyFill="1" applyBorder="1">
      <alignment vertical="center"/>
    </xf>
    <xf numFmtId="38" fontId="0" fillId="2" borderId="45" xfId="1" applyFont="1" applyFill="1" applyBorder="1">
      <alignment vertical="center"/>
    </xf>
    <xf numFmtId="38" fontId="0" fillId="2" borderId="46" xfId="1" applyFont="1" applyFill="1" applyBorder="1">
      <alignment vertical="center"/>
    </xf>
    <xf numFmtId="38" fontId="0" fillId="2" borderId="47" xfId="1" applyFont="1" applyFill="1" applyBorder="1">
      <alignment vertical="center"/>
    </xf>
    <xf numFmtId="38" fontId="0" fillId="2" borderId="48" xfId="1" applyFont="1" applyFill="1" applyBorder="1">
      <alignment vertical="center"/>
    </xf>
    <xf numFmtId="38" fontId="0" fillId="2" borderId="49" xfId="1" applyFont="1" applyFill="1" applyBorder="1">
      <alignment vertical="center"/>
    </xf>
    <xf numFmtId="38" fontId="0" fillId="2" borderId="50" xfId="1" applyFont="1" applyFill="1" applyBorder="1">
      <alignment vertical="center"/>
    </xf>
    <xf numFmtId="38" fontId="0" fillId="2" borderId="51" xfId="1" applyFont="1" applyFill="1" applyBorder="1">
      <alignment vertical="center"/>
    </xf>
    <xf numFmtId="38" fontId="0" fillId="0" borderId="0" xfId="1" applyFont="1" applyAlignment="1">
      <alignment horizontal="left" vertical="center"/>
    </xf>
    <xf numFmtId="38" fontId="3" fillId="2" borderId="31" xfId="1" applyFont="1" applyFill="1" applyBorder="1" applyAlignment="1">
      <alignment horizontal="center" vertical="center"/>
    </xf>
    <xf numFmtId="38" fontId="5" fillId="2" borderId="31" xfId="1" applyFont="1" applyFill="1" applyBorder="1" applyAlignment="1">
      <alignment horizontal="center" vertical="center"/>
    </xf>
    <xf numFmtId="38" fontId="0" fillId="0" borderId="0" xfId="1" applyFont="1" applyAlignment="1">
      <alignment horizontal="left" vertical="center" wrapText="1"/>
    </xf>
    <xf numFmtId="38" fontId="0" fillId="0" borderId="31" xfId="1" applyFont="1" applyBorder="1" applyAlignment="1">
      <alignment horizontal="left" vertical="center" wrapText="1"/>
    </xf>
    <xf numFmtId="38" fontId="0" fillId="0" borderId="13" xfId="1" applyFont="1" applyBorder="1" applyAlignment="1">
      <alignment horizontal="left" vertical="center"/>
    </xf>
    <xf numFmtId="38" fontId="0" fillId="0" borderId="31" xfId="1" applyFont="1" applyBorder="1" applyAlignment="1">
      <alignment horizontal="left" vertical="center"/>
    </xf>
    <xf numFmtId="38" fontId="0" fillId="0" borderId="14" xfId="1" applyFont="1" applyBorder="1" applyAlignment="1">
      <alignment horizontal="left" vertical="center"/>
    </xf>
    <xf numFmtId="38" fontId="0" fillId="0" borderId="19" xfId="1" applyFont="1" applyBorder="1" applyAlignment="1">
      <alignment horizontal="left" vertical="center"/>
    </xf>
    <xf numFmtId="38" fontId="0" fillId="0" borderId="33" xfId="1" applyFont="1" applyBorder="1" applyAlignment="1">
      <alignment horizontal="right" vertical="top"/>
    </xf>
    <xf numFmtId="38" fontId="0" fillId="0" borderId="10" xfId="1" applyFont="1" applyBorder="1" applyAlignment="1">
      <alignment horizontal="right" vertical="top"/>
    </xf>
    <xf numFmtId="38" fontId="0" fillId="0" borderId="34" xfId="1" applyFont="1" applyBorder="1" applyAlignment="1">
      <alignment horizontal="right" vertical="top"/>
    </xf>
    <xf numFmtId="176" fontId="0" fillId="0" borderId="0" xfId="1" applyNumberFormat="1" applyFont="1" applyAlignment="1" applyProtection="1">
      <alignment horizontal="center" vertical="center"/>
      <protection locked="0"/>
    </xf>
    <xf numFmtId="38" fontId="0" fillId="0" borderId="0" xfId="1" applyFont="1" applyBorder="1" applyAlignment="1" applyProtection="1">
      <alignment horizontal="left" vertical="center" shrinkToFit="1"/>
      <protection locked="0"/>
    </xf>
    <xf numFmtId="38" fontId="0" fillId="0" borderId="42" xfId="1" applyFont="1" applyBorder="1" applyAlignment="1" applyProtection="1">
      <alignment horizontal="left" vertical="center" shrinkToFit="1"/>
      <protection locked="0"/>
    </xf>
    <xf numFmtId="0" fontId="0" fillId="0" borderId="12"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38" fontId="0" fillId="0" borderId="26" xfId="1" applyFont="1" applyBorder="1" applyAlignment="1" applyProtection="1">
      <alignment horizontal="center" vertical="center"/>
      <protection locked="0"/>
    </xf>
    <xf numFmtId="38" fontId="0" fillId="0" borderId="32" xfId="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38" fontId="0" fillId="0" borderId="25" xfId="1" applyFont="1" applyBorder="1" applyAlignment="1" applyProtection="1">
      <alignment horizontal="right" vertical="center"/>
      <protection locked="0"/>
    </xf>
    <xf numFmtId="38" fontId="0" fillId="0" borderId="31" xfId="1" applyFont="1" applyBorder="1" applyAlignment="1" applyProtection="1">
      <alignment horizontal="right" vertical="center"/>
      <protection locked="0"/>
    </xf>
    <xf numFmtId="38" fontId="0" fillId="0" borderId="25" xfId="1" applyFont="1" applyBorder="1" applyAlignment="1" applyProtection="1">
      <alignment horizontal="center" vertical="center"/>
      <protection locked="0"/>
    </xf>
    <xf numFmtId="38" fontId="0" fillId="0" borderId="31" xfId="1" applyFont="1" applyBorder="1" applyAlignment="1" applyProtection="1">
      <alignment horizontal="center" vertical="center"/>
      <protection locked="0"/>
    </xf>
    <xf numFmtId="38" fontId="0" fillId="0" borderId="24" xfId="1" applyFont="1" applyBorder="1" applyAlignment="1" applyProtection="1">
      <alignment horizontal="right" vertical="center"/>
      <protection locked="0"/>
    </xf>
    <xf numFmtId="38" fontId="0" fillId="0" borderId="30" xfId="1" applyFont="1" applyBorder="1" applyAlignment="1" applyProtection="1">
      <alignment horizontal="right" vertical="center"/>
      <protection locked="0"/>
    </xf>
  </cellXfs>
  <cellStyles count="2">
    <cellStyle name="桁区切り" xfId="1" builtinId="6"/>
    <cellStyle name="標準" xfId="0" builtinId="0"/>
  </cellStyles>
  <dxfs count="2">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590550</xdr:colOff>
      <xdr:row>13</xdr:row>
      <xdr:rowOff>66675</xdr:rowOff>
    </xdr:from>
    <xdr:to>
      <xdr:col>13</xdr:col>
      <xdr:colOff>390525</xdr:colOff>
      <xdr:row>13</xdr:row>
      <xdr:rowOff>219075</xdr:rowOff>
    </xdr:to>
    <xdr:sp macro="" textlink="">
      <xdr:nvSpPr>
        <xdr:cNvPr id="2" name="矢印: 下 1">
          <a:extLst>
            <a:ext uri="{FF2B5EF4-FFF2-40B4-BE49-F238E27FC236}">
              <a16:creationId xmlns:a16="http://schemas.microsoft.com/office/drawing/2014/main" id="{2BBE2DA0-21C5-125A-C20E-D42D357D23B0}"/>
            </a:ext>
          </a:extLst>
        </xdr:cNvPr>
        <xdr:cNvSpPr/>
      </xdr:nvSpPr>
      <xdr:spPr>
        <a:xfrm>
          <a:off x="9572625" y="2447925"/>
          <a:ext cx="485775" cy="1524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9</xdr:row>
      <xdr:rowOff>0</xdr:rowOff>
    </xdr:from>
    <xdr:to>
      <xdr:col>13</xdr:col>
      <xdr:colOff>19050</xdr:colOff>
      <xdr:row>10</xdr:row>
      <xdr:rowOff>9525</xdr:rowOff>
    </xdr:to>
    <xdr:sp macro="" textlink="">
      <xdr:nvSpPr>
        <xdr:cNvPr id="3" name="正方形/長方形 2">
          <a:extLst>
            <a:ext uri="{FF2B5EF4-FFF2-40B4-BE49-F238E27FC236}">
              <a16:creationId xmlns:a16="http://schemas.microsoft.com/office/drawing/2014/main" id="{5161FD09-216B-0D1E-BC71-8A234623274D}"/>
            </a:ext>
          </a:extLst>
        </xdr:cNvPr>
        <xdr:cNvSpPr/>
      </xdr:nvSpPr>
      <xdr:spPr>
        <a:xfrm>
          <a:off x="8296275" y="1428750"/>
          <a:ext cx="1390650" cy="24765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18</xdr:row>
      <xdr:rowOff>0</xdr:rowOff>
    </xdr:from>
    <xdr:to>
      <xdr:col>13</xdr:col>
      <xdr:colOff>19050</xdr:colOff>
      <xdr:row>19</xdr:row>
      <xdr:rowOff>9525</xdr:rowOff>
    </xdr:to>
    <xdr:sp macro="" textlink="">
      <xdr:nvSpPr>
        <xdr:cNvPr id="4" name="正方形/長方形 3">
          <a:extLst>
            <a:ext uri="{FF2B5EF4-FFF2-40B4-BE49-F238E27FC236}">
              <a16:creationId xmlns:a16="http://schemas.microsoft.com/office/drawing/2014/main" id="{B915748A-82B6-4E10-B781-B15A5274DEA5}"/>
            </a:ext>
          </a:extLst>
        </xdr:cNvPr>
        <xdr:cNvSpPr/>
      </xdr:nvSpPr>
      <xdr:spPr>
        <a:xfrm>
          <a:off x="8296275" y="3571875"/>
          <a:ext cx="1390650" cy="24765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20</xdr:row>
      <xdr:rowOff>0</xdr:rowOff>
    </xdr:from>
    <xdr:to>
      <xdr:col>13</xdr:col>
      <xdr:colOff>19050</xdr:colOff>
      <xdr:row>21</xdr:row>
      <xdr:rowOff>9525</xdr:rowOff>
    </xdr:to>
    <xdr:sp macro="" textlink="">
      <xdr:nvSpPr>
        <xdr:cNvPr id="5" name="正方形/長方形 4">
          <a:extLst>
            <a:ext uri="{FF2B5EF4-FFF2-40B4-BE49-F238E27FC236}">
              <a16:creationId xmlns:a16="http://schemas.microsoft.com/office/drawing/2014/main" id="{A00B8AA1-075A-434A-8FC7-BB13E7141BB1}"/>
            </a:ext>
          </a:extLst>
        </xdr:cNvPr>
        <xdr:cNvSpPr/>
      </xdr:nvSpPr>
      <xdr:spPr>
        <a:xfrm>
          <a:off x="8296275" y="4048125"/>
          <a:ext cx="1390650" cy="24765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11</xdr:row>
      <xdr:rowOff>0</xdr:rowOff>
    </xdr:from>
    <xdr:to>
      <xdr:col>13</xdr:col>
      <xdr:colOff>19050</xdr:colOff>
      <xdr:row>12</xdr:row>
      <xdr:rowOff>9525</xdr:rowOff>
    </xdr:to>
    <xdr:sp macro="" textlink="">
      <xdr:nvSpPr>
        <xdr:cNvPr id="6" name="正方形/長方形 5">
          <a:extLst>
            <a:ext uri="{FF2B5EF4-FFF2-40B4-BE49-F238E27FC236}">
              <a16:creationId xmlns:a16="http://schemas.microsoft.com/office/drawing/2014/main" id="{EEAB3EEE-D289-4CE1-88B7-D5C302167E67}"/>
            </a:ext>
          </a:extLst>
        </xdr:cNvPr>
        <xdr:cNvSpPr/>
      </xdr:nvSpPr>
      <xdr:spPr>
        <a:xfrm>
          <a:off x="8296275" y="1905000"/>
          <a:ext cx="1390650" cy="24765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9</xdr:row>
      <xdr:rowOff>123824</xdr:rowOff>
    </xdr:from>
    <xdr:to>
      <xdr:col>11</xdr:col>
      <xdr:colOff>12700</xdr:colOff>
      <xdr:row>18</xdr:row>
      <xdr:rowOff>123824</xdr:rowOff>
    </xdr:to>
    <xdr:cxnSp macro="">
      <xdr:nvCxnSpPr>
        <xdr:cNvPr id="10" name="コネクタ: カギ線 9">
          <a:extLst>
            <a:ext uri="{FF2B5EF4-FFF2-40B4-BE49-F238E27FC236}">
              <a16:creationId xmlns:a16="http://schemas.microsoft.com/office/drawing/2014/main" id="{4F017A29-859D-9A48-DEDA-BB19C12069DC}"/>
            </a:ext>
          </a:extLst>
        </xdr:cNvPr>
        <xdr:cNvCxnSpPr>
          <a:stCxn id="3" idx="1"/>
          <a:endCxn id="4" idx="1"/>
        </xdr:cNvCxnSpPr>
      </xdr:nvCxnSpPr>
      <xdr:spPr>
        <a:xfrm rot="10800000" flipV="1">
          <a:off x="8296275" y="1552574"/>
          <a:ext cx="12700" cy="2143125"/>
        </a:xfrm>
        <a:prstGeom prst="bentConnector3">
          <a:avLst>
            <a:gd name="adj1" fmla="val 1800000"/>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123824</xdr:rowOff>
    </xdr:from>
    <xdr:to>
      <xdr:col>11</xdr:col>
      <xdr:colOff>12700</xdr:colOff>
      <xdr:row>20</xdr:row>
      <xdr:rowOff>123824</xdr:rowOff>
    </xdr:to>
    <xdr:cxnSp macro="">
      <xdr:nvCxnSpPr>
        <xdr:cNvPr id="12" name="コネクタ: カギ線 11">
          <a:extLst>
            <a:ext uri="{FF2B5EF4-FFF2-40B4-BE49-F238E27FC236}">
              <a16:creationId xmlns:a16="http://schemas.microsoft.com/office/drawing/2014/main" id="{DC8E87C2-7DF4-45D3-BAC4-DB9D8F8953E3}"/>
            </a:ext>
          </a:extLst>
        </xdr:cNvPr>
        <xdr:cNvCxnSpPr>
          <a:stCxn id="6" idx="1"/>
          <a:endCxn id="5" idx="1"/>
        </xdr:cNvCxnSpPr>
      </xdr:nvCxnSpPr>
      <xdr:spPr>
        <a:xfrm rot="10800000" flipV="1">
          <a:off x="8296275" y="2028824"/>
          <a:ext cx="12700" cy="2143125"/>
        </a:xfrm>
        <a:prstGeom prst="bentConnector3">
          <a:avLst>
            <a:gd name="adj1" fmla="val 3600000"/>
          </a:avLst>
        </a:prstGeom>
        <a:ln w="190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xdr:colOff>
      <xdr:row>7</xdr:row>
      <xdr:rowOff>19050</xdr:rowOff>
    </xdr:from>
    <xdr:to>
      <xdr:col>9</xdr:col>
      <xdr:colOff>400050</xdr:colOff>
      <xdr:row>14</xdr:row>
      <xdr:rowOff>38100</xdr:rowOff>
    </xdr:to>
    <xdr:sp macro="" textlink="">
      <xdr:nvSpPr>
        <xdr:cNvPr id="16" name="右中かっこ 15">
          <a:extLst>
            <a:ext uri="{FF2B5EF4-FFF2-40B4-BE49-F238E27FC236}">
              <a16:creationId xmlns:a16="http://schemas.microsoft.com/office/drawing/2014/main" id="{9712D631-6906-C83E-37CA-6506C955A60E}"/>
            </a:ext>
          </a:extLst>
        </xdr:cNvPr>
        <xdr:cNvSpPr/>
      </xdr:nvSpPr>
      <xdr:spPr>
        <a:xfrm>
          <a:off x="7067550" y="1685925"/>
          <a:ext cx="257175" cy="168592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1523999</xdr:colOff>
      <xdr:row>1</xdr:row>
      <xdr:rowOff>209550</xdr:rowOff>
    </xdr:from>
    <xdr:to>
      <xdr:col>13</xdr:col>
      <xdr:colOff>47624</xdr:colOff>
      <xdr:row>3</xdr:row>
      <xdr:rowOff>9525</xdr:rowOff>
    </xdr:to>
    <xdr:sp macro="" textlink="">
      <xdr:nvSpPr>
        <xdr:cNvPr id="2" name="正方形/長方形 1">
          <a:extLst>
            <a:ext uri="{FF2B5EF4-FFF2-40B4-BE49-F238E27FC236}">
              <a16:creationId xmlns:a16="http://schemas.microsoft.com/office/drawing/2014/main" id="{A1873521-9333-F63F-4F33-C6A4914FD76D}"/>
            </a:ext>
          </a:extLst>
        </xdr:cNvPr>
        <xdr:cNvSpPr/>
      </xdr:nvSpPr>
      <xdr:spPr>
        <a:xfrm>
          <a:off x="1885949" y="514350"/>
          <a:ext cx="4791075" cy="276225"/>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47624</xdr:colOff>
      <xdr:row>2</xdr:row>
      <xdr:rowOff>109538</xdr:rowOff>
    </xdr:from>
    <xdr:to>
      <xdr:col>13</xdr:col>
      <xdr:colOff>447675</xdr:colOff>
      <xdr:row>5</xdr:row>
      <xdr:rowOff>238125</xdr:rowOff>
    </xdr:to>
    <xdr:cxnSp macro="">
      <xdr:nvCxnSpPr>
        <xdr:cNvPr id="4" name="直線矢印コネクタ 3">
          <a:extLst>
            <a:ext uri="{FF2B5EF4-FFF2-40B4-BE49-F238E27FC236}">
              <a16:creationId xmlns:a16="http://schemas.microsoft.com/office/drawing/2014/main" id="{222F6FBC-9EB9-6E58-D6D0-6724C2F648B6}"/>
            </a:ext>
          </a:extLst>
        </xdr:cNvPr>
        <xdr:cNvCxnSpPr>
          <a:stCxn id="2" idx="3"/>
        </xdr:cNvCxnSpPr>
      </xdr:nvCxnSpPr>
      <xdr:spPr>
        <a:xfrm>
          <a:off x="6677024" y="652463"/>
          <a:ext cx="400051" cy="481012"/>
        </a:xfrm>
        <a:prstGeom prst="straightConnector1">
          <a:avLst/>
        </a:prstGeom>
        <a:ln w="254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676275</xdr:colOff>
      <xdr:row>2</xdr:row>
      <xdr:rowOff>109538</xdr:rowOff>
    </xdr:from>
    <xdr:to>
      <xdr:col>1</xdr:col>
      <xdr:colOff>1523999</xdr:colOff>
      <xdr:row>5</xdr:row>
      <xdr:rowOff>219075</xdr:rowOff>
    </xdr:to>
    <xdr:cxnSp macro="">
      <xdr:nvCxnSpPr>
        <xdr:cNvPr id="5" name="直線矢印コネクタ 4">
          <a:extLst>
            <a:ext uri="{FF2B5EF4-FFF2-40B4-BE49-F238E27FC236}">
              <a16:creationId xmlns:a16="http://schemas.microsoft.com/office/drawing/2014/main" id="{D0185B1F-DA6D-4CD5-ABD6-6941CD02872F}"/>
            </a:ext>
          </a:extLst>
        </xdr:cNvPr>
        <xdr:cNvCxnSpPr>
          <a:stCxn id="2" idx="1"/>
        </xdr:cNvCxnSpPr>
      </xdr:nvCxnSpPr>
      <xdr:spPr>
        <a:xfrm flipH="1">
          <a:off x="1038225" y="652463"/>
          <a:ext cx="847724" cy="461962"/>
        </a:xfrm>
        <a:prstGeom prst="straightConnector1">
          <a:avLst/>
        </a:prstGeom>
        <a:ln w="254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B517-B7D2-42D3-9500-9AD8D9A1D650}">
  <sheetPr>
    <pageSetUpPr fitToPage="1"/>
  </sheetPr>
  <dimension ref="A1:R32"/>
  <sheetViews>
    <sheetView tabSelected="1" workbookViewId="0">
      <selection activeCell="D3" sqref="D3"/>
    </sheetView>
  </sheetViews>
  <sheetFormatPr defaultRowHeight="18.75" x14ac:dyDescent="0.4"/>
  <cols>
    <col min="1" max="1" width="4.875" style="1" customWidth="1"/>
    <col min="2" max="2" width="17.125" style="1" customWidth="1"/>
    <col min="3" max="3" width="9.5" style="1" bestFit="1" customWidth="1"/>
    <col min="4" max="8" width="9.125" style="1" bestFit="1" customWidth="1"/>
    <col min="9" max="9" width="9.5" style="1" bestFit="1" customWidth="1"/>
    <col min="10" max="16384" width="9" style="1"/>
  </cols>
  <sheetData>
    <row r="1" spans="1:18" x14ac:dyDescent="0.4">
      <c r="B1" s="1" t="s">
        <v>69</v>
      </c>
    </row>
    <row r="2" spans="1:18" ht="19.5" thickBot="1" x14ac:dyDescent="0.45">
      <c r="B2" s="73" t="s">
        <v>70</v>
      </c>
      <c r="C2" s="74"/>
    </row>
    <row r="3" spans="1:18" ht="20.25" thickTop="1" thickBot="1" x14ac:dyDescent="0.45">
      <c r="A3" s="5">
        <v>1</v>
      </c>
      <c r="B3" s="2" t="s">
        <v>34</v>
      </c>
      <c r="C3" s="3" t="s">
        <v>35</v>
      </c>
      <c r="D3" s="63">
        <v>7</v>
      </c>
      <c r="E3" s="3" t="s">
        <v>36</v>
      </c>
      <c r="F3" s="54">
        <v>9</v>
      </c>
      <c r="G3" s="3" t="s">
        <v>37</v>
      </c>
      <c r="H3" s="54">
        <v>30</v>
      </c>
      <c r="I3" s="4" t="s">
        <v>38</v>
      </c>
      <c r="K3" s="1" t="s">
        <v>66</v>
      </c>
    </row>
    <row r="4" spans="1:18" ht="20.25" thickTop="1" thickBot="1" x14ac:dyDescent="0.45">
      <c r="A4" s="5">
        <v>2</v>
      </c>
      <c r="B4" s="2" t="s">
        <v>15</v>
      </c>
      <c r="C4" s="49" t="s">
        <v>16</v>
      </c>
      <c r="D4" s="54">
        <v>34</v>
      </c>
      <c r="E4" s="49" t="s">
        <v>17</v>
      </c>
      <c r="F4" s="51"/>
      <c r="G4" s="3"/>
      <c r="H4" s="51"/>
      <c r="I4" s="4"/>
      <c r="K4" s="75" t="s">
        <v>67</v>
      </c>
      <c r="L4" s="75"/>
      <c r="M4" s="75"/>
      <c r="N4" s="75"/>
      <c r="O4" s="75"/>
      <c r="P4" s="75"/>
      <c r="Q4" s="75"/>
      <c r="R4" s="75"/>
    </row>
    <row r="5" spans="1:18" ht="20.25" thickTop="1" thickBot="1" x14ac:dyDescent="0.45">
      <c r="A5" s="5">
        <v>3</v>
      </c>
      <c r="B5" s="2" t="s">
        <v>55</v>
      </c>
      <c r="C5" s="54">
        <v>1</v>
      </c>
      <c r="D5" s="51" t="s">
        <v>36</v>
      </c>
      <c r="E5" s="54">
        <v>6</v>
      </c>
      <c r="F5" s="3" t="s">
        <v>56</v>
      </c>
      <c r="G5" s="3"/>
      <c r="H5" s="3"/>
      <c r="I5" s="4"/>
      <c r="K5" s="76"/>
      <c r="L5" s="76"/>
      <c r="M5" s="76"/>
      <c r="N5" s="76"/>
      <c r="O5" s="76"/>
      <c r="P5" s="76"/>
      <c r="Q5" s="76"/>
      <c r="R5" s="76"/>
    </row>
    <row r="6" spans="1:18" ht="20.25" thickTop="1" thickBot="1" x14ac:dyDescent="0.45">
      <c r="A6" s="81">
        <v>4</v>
      </c>
      <c r="B6" s="77" t="s">
        <v>18</v>
      </c>
      <c r="C6" s="78"/>
      <c r="D6" s="79"/>
      <c r="E6" s="78"/>
      <c r="F6" s="79"/>
      <c r="G6" s="79"/>
      <c r="H6" s="79"/>
      <c r="I6" s="80"/>
      <c r="K6" s="5"/>
      <c r="L6" s="50" t="s">
        <v>25</v>
      </c>
      <c r="M6" s="50" t="s">
        <v>26</v>
      </c>
      <c r="N6" s="50" t="s">
        <v>27</v>
      </c>
      <c r="O6" s="50" t="s">
        <v>28</v>
      </c>
      <c r="P6" s="50" t="s">
        <v>29</v>
      </c>
      <c r="Q6" s="50" t="s">
        <v>30</v>
      </c>
      <c r="R6" s="5" t="s">
        <v>32</v>
      </c>
    </row>
    <row r="7" spans="1:18" ht="20.25" thickTop="1" thickBot="1" x14ac:dyDescent="0.45">
      <c r="A7" s="82"/>
      <c r="B7" s="5"/>
      <c r="C7" s="50" t="s">
        <v>25</v>
      </c>
      <c r="D7" s="50" t="s">
        <v>26</v>
      </c>
      <c r="E7" s="50" t="s">
        <v>27</v>
      </c>
      <c r="F7" s="50" t="s">
        <v>28</v>
      </c>
      <c r="G7" s="50" t="s">
        <v>29</v>
      </c>
      <c r="H7" s="50" t="s">
        <v>30</v>
      </c>
      <c r="I7" s="5" t="s">
        <v>32</v>
      </c>
      <c r="K7" s="2" t="s">
        <v>19</v>
      </c>
      <c r="L7" s="64">
        <v>189000</v>
      </c>
      <c r="M7" s="65">
        <v>3000</v>
      </c>
      <c r="N7" s="65"/>
      <c r="O7" s="65"/>
      <c r="P7" s="65"/>
      <c r="Q7" s="66"/>
      <c r="R7" s="4">
        <f>SUM(L7:Q7)</f>
        <v>192000</v>
      </c>
    </row>
    <row r="8" spans="1:18" ht="19.5" thickTop="1" x14ac:dyDescent="0.4">
      <c r="A8" s="82"/>
      <c r="B8" s="2" t="s">
        <v>19</v>
      </c>
      <c r="C8" s="55">
        <v>189000</v>
      </c>
      <c r="D8" s="56">
        <v>3000</v>
      </c>
      <c r="E8" s="56"/>
      <c r="F8" s="56"/>
      <c r="G8" s="56"/>
      <c r="H8" s="57"/>
      <c r="I8" s="4">
        <f>SUM(C8:H8)</f>
        <v>192000</v>
      </c>
      <c r="K8" s="2" t="s">
        <v>20</v>
      </c>
      <c r="L8" s="67">
        <v>189000</v>
      </c>
      <c r="M8" s="6">
        <v>3000</v>
      </c>
      <c r="N8" s="6"/>
      <c r="O8" s="6"/>
      <c r="P8" s="6"/>
      <c r="Q8" s="68"/>
      <c r="R8" s="4">
        <f t="shared" ref="R8:R13" si="0">SUM(L8:Q8)</f>
        <v>192000</v>
      </c>
    </row>
    <row r="9" spans="1:18" x14ac:dyDescent="0.4">
      <c r="A9" s="82"/>
      <c r="B9" s="2" t="s">
        <v>20</v>
      </c>
      <c r="C9" s="58">
        <v>189000</v>
      </c>
      <c r="D9" s="7">
        <v>3000</v>
      </c>
      <c r="E9" s="7"/>
      <c r="F9" s="7"/>
      <c r="G9" s="7"/>
      <c r="H9" s="59"/>
      <c r="I9" s="4">
        <f t="shared" ref="I9:I14" si="1">SUM(C9:H9)</f>
        <v>192000</v>
      </c>
      <c r="K9" s="2" t="s">
        <v>21</v>
      </c>
      <c r="L9" s="67">
        <v>189000</v>
      </c>
      <c r="M9" s="6">
        <v>3000</v>
      </c>
      <c r="N9" s="6"/>
      <c r="O9" s="6"/>
      <c r="P9" s="6"/>
      <c r="Q9" s="68"/>
      <c r="R9" s="4">
        <f t="shared" si="0"/>
        <v>192000</v>
      </c>
    </row>
    <row r="10" spans="1:18" x14ac:dyDescent="0.4">
      <c r="A10" s="82"/>
      <c r="B10" s="2" t="s">
        <v>21</v>
      </c>
      <c r="C10" s="58">
        <v>189000</v>
      </c>
      <c r="D10" s="7">
        <v>3000</v>
      </c>
      <c r="E10" s="7"/>
      <c r="F10" s="7"/>
      <c r="G10" s="7"/>
      <c r="H10" s="59"/>
      <c r="I10" s="4">
        <f t="shared" si="1"/>
        <v>192000</v>
      </c>
      <c r="K10" s="2" t="s">
        <v>22</v>
      </c>
      <c r="L10" s="67">
        <v>180000</v>
      </c>
      <c r="M10" s="6">
        <v>3000</v>
      </c>
      <c r="N10" s="6"/>
      <c r="O10" s="6"/>
      <c r="P10" s="6"/>
      <c r="Q10" s="68"/>
      <c r="R10" s="4">
        <f t="shared" si="0"/>
        <v>183000</v>
      </c>
    </row>
    <row r="11" spans="1:18" x14ac:dyDescent="0.4">
      <c r="A11" s="82"/>
      <c r="B11" s="2" t="s">
        <v>22</v>
      </c>
      <c r="C11" s="58">
        <v>189000</v>
      </c>
      <c r="D11" s="7"/>
      <c r="E11" s="7"/>
      <c r="F11" s="7"/>
      <c r="G11" s="7"/>
      <c r="H11" s="59"/>
      <c r="I11" s="4">
        <f t="shared" si="1"/>
        <v>189000</v>
      </c>
      <c r="K11" s="2" t="s">
        <v>23</v>
      </c>
      <c r="L11" s="67">
        <v>189000</v>
      </c>
      <c r="M11" s="6">
        <v>3000</v>
      </c>
      <c r="N11" s="6"/>
      <c r="O11" s="6"/>
      <c r="P11" s="6"/>
      <c r="Q11" s="68"/>
      <c r="R11" s="4">
        <f t="shared" si="0"/>
        <v>192000</v>
      </c>
    </row>
    <row r="12" spans="1:18" ht="19.5" thickBot="1" x14ac:dyDescent="0.45">
      <c r="A12" s="82"/>
      <c r="B12" s="2" t="s">
        <v>23</v>
      </c>
      <c r="C12" s="58">
        <v>189000</v>
      </c>
      <c r="D12" s="7">
        <v>3000</v>
      </c>
      <c r="E12" s="7"/>
      <c r="F12" s="7"/>
      <c r="G12" s="7"/>
      <c r="H12" s="59"/>
      <c r="I12" s="4">
        <f t="shared" si="1"/>
        <v>192000</v>
      </c>
      <c r="K12" s="2" t="s">
        <v>24</v>
      </c>
      <c r="L12" s="69">
        <v>180000</v>
      </c>
      <c r="M12" s="70">
        <v>3000</v>
      </c>
      <c r="N12" s="70"/>
      <c r="O12" s="70"/>
      <c r="P12" s="70"/>
      <c r="Q12" s="71"/>
      <c r="R12" s="4">
        <f t="shared" si="0"/>
        <v>183000</v>
      </c>
    </row>
    <row r="13" spans="1:18" ht="20.25" thickTop="1" thickBot="1" x14ac:dyDescent="0.45">
      <c r="A13" s="82"/>
      <c r="B13" s="2" t="s">
        <v>24</v>
      </c>
      <c r="C13" s="60">
        <v>189000</v>
      </c>
      <c r="D13" s="61"/>
      <c r="E13" s="61"/>
      <c r="F13" s="61"/>
      <c r="G13" s="61"/>
      <c r="H13" s="62"/>
      <c r="I13" s="4">
        <f t="shared" si="1"/>
        <v>189000</v>
      </c>
      <c r="K13" s="5" t="s">
        <v>31</v>
      </c>
      <c r="L13" s="53">
        <f>SUM(L7:L12)</f>
        <v>1116000</v>
      </c>
      <c r="M13" s="53">
        <f>SUM(M7:M12)</f>
        <v>18000</v>
      </c>
      <c r="N13" s="53">
        <f t="shared" ref="N13:Q13" si="2">SUM(N7:N12)</f>
        <v>0</v>
      </c>
      <c r="O13" s="53">
        <f t="shared" si="2"/>
        <v>0</v>
      </c>
      <c r="P13" s="53">
        <f t="shared" si="2"/>
        <v>0</v>
      </c>
      <c r="Q13" s="53">
        <f t="shared" si="2"/>
        <v>0</v>
      </c>
      <c r="R13" s="5">
        <f t="shared" si="0"/>
        <v>1134000</v>
      </c>
    </row>
    <row r="14" spans="1:18" ht="20.25" thickTop="1" thickBot="1" x14ac:dyDescent="0.45">
      <c r="A14" s="83"/>
      <c r="B14" s="5" t="s">
        <v>31</v>
      </c>
      <c r="C14" s="52">
        <f>SUM(C8:C13)</f>
        <v>1134000</v>
      </c>
      <c r="D14" s="53">
        <f>SUM(D8:D13)</f>
        <v>12000</v>
      </c>
      <c r="E14" s="53">
        <f t="shared" ref="E14:H14" si="3">SUM(E8:E13)</f>
        <v>0</v>
      </c>
      <c r="F14" s="53">
        <f t="shared" si="3"/>
        <v>0</v>
      </c>
      <c r="G14" s="53">
        <f t="shared" si="3"/>
        <v>0</v>
      </c>
      <c r="H14" s="53">
        <f t="shared" si="3"/>
        <v>0</v>
      </c>
      <c r="I14" s="5">
        <f t="shared" si="1"/>
        <v>1146000</v>
      </c>
    </row>
    <row r="15" spans="1:18" ht="20.25" thickTop="1" thickBot="1" x14ac:dyDescent="0.45">
      <c r="A15" s="5">
        <v>5</v>
      </c>
      <c r="B15" s="2" t="s">
        <v>33</v>
      </c>
      <c r="C15" s="54">
        <v>10000</v>
      </c>
      <c r="D15" s="3"/>
      <c r="E15" s="3"/>
      <c r="F15" s="3"/>
      <c r="G15" s="3"/>
      <c r="H15" s="3"/>
      <c r="I15" s="4"/>
      <c r="K15" s="5"/>
      <c r="L15" s="50" t="s">
        <v>25</v>
      </c>
      <c r="M15" s="50" t="s">
        <v>26</v>
      </c>
      <c r="N15" s="50" t="s">
        <v>27</v>
      </c>
      <c r="O15" s="50" t="s">
        <v>28</v>
      </c>
      <c r="P15" s="50" t="s">
        <v>29</v>
      </c>
      <c r="Q15" s="50" t="s">
        <v>30</v>
      </c>
      <c r="R15" s="5" t="s">
        <v>32</v>
      </c>
    </row>
    <row r="16" spans="1:18" ht="19.5" thickTop="1" x14ac:dyDescent="0.4">
      <c r="A16" s="5">
        <v>6</v>
      </c>
      <c r="B16" s="2" t="s">
        <v>57</v>
      </c>
      <c r="C16" s="51">
        <f>IF(D4&gt;64,IF(C5=0,30,50),IF(C5=0,0,IF(C5&lt;10,90,IF(C5&lt;20,120,150))))</f>
        <v>90</v>
      </c>
      <c r="D16" s="3"/>
      <c r="E16" s="3"/>
      <c r="F16" s="3"/>
      <c r="G16" s="3"/>
      <c r="H16" s="3"/>
      <c r="I16" s="4"/>
      <c r="K16" s="2" t="s">
        <v>19</v>
      </c>
      <c r="L16" s="64">
        <v>189000</v>
      </c>
      <c r="M16" s="65">
        <v>3000</v>
      </c>
      <c r="N16" s="65"/>
      <c r="O16" s="65"/>
      <c r="P16" s="65"/>
      <c r="Q16" s="66"/>
      <c r="R16" s="4">
        <f>SUM(L16:Q16)</f>
        <v>192000</v>
      </c>
    </row>
    <row r="17" spans="1:18" x14ac:dyDescent="0.4">
      <c r="K17" s="2" t="s">
        <v>20</v>
      </c>
      <c r="L17" s="67">
        <v>189000</v>
      </c>
      <c r="M17" s="6">
        <v>3000</v>
      </c>
      <c r="N17" s="6"/>
      <c r="O17" s="6"/>
      <c r="P17" s="6"/>
      <c r="Q17" s="68"/>
      <c r="R17" s="4">
        <f t="shared" ref="R17:R22" si="4">SUM(L17:Q17)</f>
        <v>192000</v>
      </c>
    </row>
    <row r="18" spans="1:18" x14ac:dyDescent="0.4">
      <c r="A18" s="1">
        <v>1</v>
      </c>
      <c r="B18" s="1" t="s">
        <v>73</v>
      </c>
      <c r="K18" s="2" t="s">
        <v>21</v>
      </c>
      <c r="L18" s="67">
        <v>189000</v>
      </c>
      <c r="M18" s="6">
        <v>3000</v>
      </c>
      <c r="N18" s="6"/>
      <c r="O18" s="6"/>
      <c r="P18" s="6"/>
      <c r="Q18" s="68"/>
      <c r="R18" s="4">
        <f t="shared" si="4"/>
        <v>192000</v>
      </c>
    </row>
    <row r="19" spans="1:18" x14ac:dyDescent="0.4">
      <c r="B19" s="1" t="s">
        <v>77</v>
      </c>
      <c r="K19" s="2" t="s">
        <v>22</v>
      </c>
      <c r="L19" s="67">
        <v>189000</v>
      </c>
      <c r="M19" s="6"/>
      <c r="N19" s="6"/>
      <c r="O19" s="6"/>
      <c r="P19" s="6"/>
      <c r="Q19" s="68"/>
      <c r="R19" s="4">
        <f t="shared" si="4"/>
        <v>189000</v>
      </c>
    </row>
    <row r="20" spans="1:18" x14ac:dyDescent="0.4">
      <c r="B20" s="75" t="s">
        <v>78</v>
      </c>
      <c r="C20" s="75"/>
      <c r="D20" s="75"/>
      <c r="E20" s="75"/>
      <c r="F20" s="75"/>
      <c r="G20" s="75"/>
      <c r="H20" s="75"/>
      <c r="K20" s="2" t="s">
        <v>23</v>
      </c>
      <c r="L20" s="67">
        <v>189000</v>
      </c>
      <c r="M20" s="6">
        <v>3000</v>
      </c>
      <c r="N20" s="6"/>
      <c r="O20" s="6"/>
      <c r="P20" s="6"/>
      <c r="Q20" s="68"/>
      <c r="R20" s="4">
        <f t="shared" si="4"/>
        <v>192000</v>
      </c>
    </row>
    <row r="21" spans="1:18" ht="19.5" thickBot="1" x14ac:dyDescent="0.45">
      <c r="B21" s="75"/>
      <c r="C21" s="75"/>
      <c r="D21" s="75"/>
      <c r="E21" s="75"/>
      <c r="F21" s="75"/>
      <c r="G21" s="75"/>
      <c r="H21" s="75"/>
      <c r="K21" s="2" t="s">
        <v>24</v>
      </c>
      <c r="L21" s="69">
        <v>189000</v>
      </c>
      <c r="M21" s="70"/>
      <c r="N21" s="70"/>
      <c r="O21" s="70"/>
      <c r="P21" s="70"/>
      <c r="Q21" s="71"/>
      <c r="R21" s="4">
        <f t="shared" si="4"/>
        <v>189000</v>
      </c>
    </row>
    <row r="22" spans="1:18" ht="19.5" thickTop="1" x14ac:dyDescent="0.4">
      <c r="B22" s="1" t="s">
        <v>74</v>
      </c>
      <c r="K22" s="5" t="s">
        <v>31</v>
      </c>
      <c r="L22" s="53">
        <f>SUM(L16:L21)</f>
        <v>1134000</v>
      </c>
      <c r="M22" s="53">
        <f>SUM(M16:M21)</f>
        <v>12000</v>
      </c>
      <c r="N22" s="53">
        <f t="shared" ref="N22:Q22" si="5">SUM(N16:N21)</f>
        <v>0</v>
      </c>
      <c r="O22" s="53">
        <f t="shared" si="5"/>
        <v>0</v>
      </c>
      <c r="P22" s="53">
        <f t="shared" si="5"/>
        <v>0</v>
      </c>
      <c r="Q22" s="53">
        <f t="shared" si="5"/>
        <v>0</v>
      </c>
      <c r="R22" s="5">
        <f t="shared" si="4"/>
        <v>1146000</v>
      </c>
    </row>
    <row r="23" spans="1:18" ht="18.75" customHeight="1" x14ac:dyDescent="0.4">
      <c r="B23" s="75" t="s">
        <v>79</v>
      </c>
      <c r="C23" s="75"/>
      <c r="D23" s="75"/>
      <c r="E23" s="75"/>
      <c r="F23" s="75"/>
      <c r="G23" s="75"/>
      <c r="H23" s="75"/>
    </row>
    <row r="24" spans="1:18" x14ac:dyDescent="0.4">
      <c r="B24" s="72" t="s">
        <v>80</v>
      </c>
      <c r="C24" s="72"/>
      <c r="D24" s="72"/>
      <c r="E24" s="72"/>
      <c r="F24" s="72"/>
      <c r="G24" s="72"/>
      <c r="H24" s="72"/>
    </row>
    <row r="25" spans="1:18" x14ac:dyDescent="0.4">
      <c r="A25" s="1">
        <v>2</v>
      </c>
      <c r="B25" s="1" t="s">
        <v>86</v>
      </c>
    </row>
    <row r="26" spans="1:18" x14ac:dyDescent="0.4">
      <c r="B26" s="1" t="s">
        <v>76</v>
      </c>
    </row>
    <row r="27" spans="1:18" x14ac:dyDescent="0.4">
      <c r="B27" s="1" t="s">
        <v>81</v>
      </c>
    </row>
    <row r="28" spans="1:18" x14ac:dyDescent="0.4">
      <c r="B28" s="1" t="s">
        <v>82</v>
      </c>
    </row>
    <row r="29" spans="1:18" x14ac:dyDescent="0.4">
      <c r="B29" s="1" t="s">
        <v>83</v>
      </c>
    </row>
    <row r="30" spans="1:18" x14ac:dyDescent="0.4">
      <c r="B30" s="1" t="s">
        <v>75</v>
      </c>
    </row>
    <row r="31" spans="1:18" x14ac:dyDescent="0.4">
      <c r="B31" s="1" t="s">
        <v>85</v>
      </c>
    </row>
    <row r="32" spans="1:18" x14ac:dyDescent="0.4">
      <c r="B32" s="1" t="s">
        <v>84</v>
      </c>
    </row>
  </sheetData>
  <sheetProtection algorithmName="SHA-512" hashValue="SnX/phmgbdHuePgffMiRpzEhgDtQl9NX7ii8NJJj7M0lFT5JAWq4onmfc5pNYy5hJjRfuliXkJAPU3YBvbpDKQ==" saltValue="wuhTiFhEJUH7AEFQS01pHw==" spinCount="100000" sheet="1" objects="1" scenarios="1" selectLockedCells="1"/>
  <mergeCells count="7">
    <mergeCell ref="B24:H24"/>
    <mergeCell ref="B2:C2"/>
    <mergeCell ref="K4:R5"/>
    <mergeCell ref="B6:I6"/>
    <mergeCell ref="A6:A14"/>
    <mergeCell ref="B20:H21"/>
    <mergeCell ref="B23:H23"/>
  </mergeCells>
  <phoneticPr fontId="1"/>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D43C4-B02D-4E29-A5D4-9473E5CAE677}">
  <sheetPr>
    <pageSetUpPr fitToPage="1"/>
  </sheetPr>
  <dimension ref="A1:W21"/>
  <sheetViews>
    <sheetView topLeftCell="A4" workbookViewId="0">
      <selection sqref="A1:XFD1048576"/>
    </sheetView>
  </sheetViews>
  <sheetFormatPr defaultRowHeight="18.75" x14ac:dyDescent="0.4"/>
  <cols>
    <col min="1" max="1" width="4.75" style="8" customWidth="1"/>
    <col min="2" max="2" width="30.125" style="8" customWidth="1"/>
    <col min="3" max="4" width="3.125" style="8" customWidth="1"/>
    <col min="5" max="5" width="9.625" style="8" customWidth="1"/>
    <col min="6" max="6" width="3.125" style="8" customWidth="1"/>
    <col min="7" max="7" width="5.125" style="8" customWidth="1"/>
    <col min="8" max="8" width="3.125" style="8" customWidth="1"/>
    <col min="9" max="9" width="9.625" style="8" customWidth="1"/>
    <col min="10" max="10" width="3.125" style="8" customWidth="1"/>
    <col min="11" max="11" width="5.875" style="8" customWidth="1"/>
    <col min="12" max="12" width="2.5" style="8" customWidth="1"/>
    <col min="13" max="13" width="4.75" style="8" customWidth="1"/>
    <col min="14" max="14" width="30.125" style="8" customWidth="1"/>
    <col min="15" max="16" width="3.125" style="8" customWidth="1"/>
    <col min="17" max="17" width="9.625" style="8" customWidth="1"/>
    <col min="18" max="18" width="3.125" style="8" customWidth="1"/>
    <col min="19" max="19" width="5.125" style="8" customWidth="1"/>
    <col min="20" max="20" width="3.125" style="8" customWidth="1"/>
    <col min="21" max="21" width="9.625" style="8" customWidth="1"/>
    <col min="22" max="22" width="3.125" style="8" customWidth="1"/>
    <col min="23" max="23" width="5.875" style="8" customWidth="1"/>
    <col min="24" max="16384" width="9" style="8"/>
  </cols>
  <sheetData>
    <row r="1" spans="1:23" ht="24" x14ac:dyDescent="0.4">
      <c r="B1" s="9" t="s">
        <v>61</v>
      </c>
      <c r="E1" s="47" t="s">
        <v>87</v>
      </c>
    </row>
    <row r="2" spans="1:23" x14ac:dyDescent="0.4">
      <c r="B2" s="8" t="s">
        <v>72</v>
      </c>
    </row>
    <row r="3" spans="1:23" x14ac:dyDescent="0.4">
      <c r="B3" s="10" t="s">
        <v>34</v>
      </c>
      <c r="C3" s="84">
        <f>DATEVALUE("R"&amp;入力!D3&amp;"."&amp;入力!F3&amp;"."&amp;入力!H3)</f>
        <v>45930</v>
      </c>
      <c r="D3" s="84"/>
      <c r="E3" s="84"/>
      <c r="F3" s="8" t="s">
        <v>68</v>
      </c>
    </row>
    <row r="4" spans="1:23" ht="4.5" customHeight="1" x14ac:dyDescent="0.4"/>
    <row r="5" spans="1:23" ht="4.5" customHeight="1" x14ac:dyDescent="0.4"/>
    <row r="6" spans="1:23" ht="19.5" thickBot="1" x14ac:dyDescent="0.45"/>
    <row r="7" spans="1:23" ht="19.5" thickTop="1" x14ac:dyDescent="0.4">
      <c r="A7" s="11"/>
      <c r="B7" s="12" t="str">
        <f>'算定式（R6.8.1～）'!G34</f>
        <v>R6.8.1～</v>
      </c>
      <c r="C7" s="12"/>
      <c r="D7" s="12"/>
      <c r="E7" s="12"/>
      <c r="F7" s="12"/>
      <c r="G7" s="12"/>
      <c r="H7" s="12"/>
      <c r="I7" s="12"/>
      <c r="J7" s="12"/>
      <c r="K7" s="13"/>
      <c r="M7" s="11"/>
      <c r="N7" s="12" t="str">
        <f>'算定式（R7.8.1～）'!G34</f>
        <v>R7.8.1～</v>
      </c>
      <c r="O7" s="12"/>
      <c r="P7" s="12"/>
      <c r="Q7" s="12"/>
      <c r="R7" s="12"/>
      <c r="S7" s="12"/>
      <c r="T7" s="12"/>
      <c r="U7" s="12"/>
      <c r="V7" s="12"/>
      <c r="W7" s="13"/>
    </row>
    <row r="8" spans="1:23" x14ac:dyDescent="0.4">
      <c r="A8" s="14" t="s">
        <v>19</v>
      </c>
      <c r="B8" s="15" t="s">
        <v>1</v>
      </c>
      <c r="C8" s="15" t="s">
        <v>50</v>
      </c>
      <c r="D8" s="15" t="s">
        <v>51</v>
      </c>
      <c r="E8" s="15">
        <f>入力!I14</f>
        <v>1146000</v>
      </c>
      <c r="F8" s="15" t="s">
        <v>52</v>
      </c>
      <c r="G8" s="15">
        <v>180</v>
      </c>
      <c r="H8" s="15" t="s">
        <v>51</v>
      </c>
      <c r="I8" s="15">
        <f>ROUNDDOWN(E8/G8,0)</f>
        <v>6366</v>
      </c>
      <c r="J8" s="15" t="s">
        <v>59</v>
      </c>
      <c r="K8" s="16"/>
      <c r="M8" s="14" t="s">
        <v>19</v>
      </c>
      <c r="N8" s="15" t="s">
        <v>1</v>
      </c>
      <c r="O8" s="15" t="s">
        <v>50</v>
      </c>
      <c r="P8" s="15" t="s">
        <v>51</v>
      </c>
      <c r="Q8" s="15">
        <f>入力!I14</f>
        <v>1146000</v>
      </c>
      <c r="R8" s="15" t="s">
        <v>52</v>
      </c>
      <c r="S8" s="15">
        <v>180</v>
      </c>
      <c r="T8" s="15" t="s">
        <v>51</v>
      </c>
      <c r="U8" s="15">
        <f>ROUNDDOWN(Q8/S8,0)</f>
        <v>6366</v>
      </c>
      <c r="V8" s="15" t="s">
        <v>59</v>
      </c>
      <c r="W8" s="16"/>
    </row>
    <row r="9" spans="1:23" x14ac:dyDescent="0.4">
      <c r="A9" s="14"/>
      <c r="B9" s="15"/>
      <c r="C9" s="15"/>
      <c r="D9" s="15"/>
      <c r="E9" s="15"/>
      <c r="F9" s="15"/>
      <c r="G9" s="15"/>
      <c r="H9" s="15"/>
      <c r="I9" s="15"/>
      <c r="J9" s="15"/>
      <c r="K9" s="16"/>
      <c r="M9" s="14"/>
      <c r="N9" s="15"/>
      <c r="O9" s="15"/>
      <c r="P9" s="15"/>
      <c r="Q9" s="15"/>
      <c r="R9" s="15"/>
      <c r="S9" s="15"/>
      <c r="T9" s="15"/>
      <c r="U9" s="15"/>
      <c r="V9" s="15"/>
      <c r="W9" s="16"/>
    </row>
    <row r="10" spans="1:23" x14ac:dyDescent="0.4">
      <c r="A10" s="14" t="s">
        <v>20</v>
      </c>
      <c r="B10" s="15" t="s">
        <v>49</v>
      </c>
      <c r="C10" s="15" t="s">
        <v>53</v>
      </c>
      <c r="D10" s="15" t="s">
        <v>51</v>
      </c>
      <c r="E10" s="15">
        <f>IF(SUMIFS('算定式（R6.8.1～）'!AJ:AJ,'算定式（R6.8.1～）'!F:F,"〇",'算定式（R6.8.1～）'!E:E,"〇",'算定式（R6.8.1～）'!AK:AK,"〇")=0,SUMIFS('算定式（R6.8.1～）'!AJ:AJ,'算定式（R6.8.1～）'!F:F,"〇",'算定式（R6.8.1～）'!E:E,"〇"),SUMIFS('算定式（R6.8.1～）'!AJ:AJ,'算定式（R6.8.1～）'!F:F,"〇",'算定式（R6.8.1～）'!E:E,"〇",'算定式（R6.8.1～）'!AK:AK,"〇"))</f>
        <v>4799</v>
      </c>
      <c r="F10" s="15" t="s">
        <v>59</v>
      </c>
      <c r="G10" s="15"/>
      <c r="H10" s="15"/>
      <c r="I10" s="15"/>
      <c r="J10" s="15"/>
      <c r="K10" s="16"/>
      <c r="M10" s="14" t="s">
        <v>20</v>
      </c>
      <c r="N10" s="15" t="s">
        <v>49</v>
      </c>
      <c r="O10" s="15" t="s">
        <v>53</v>
      </c>
      <c r="P10" s="15" t="s">
        <v>51</v>
      </c>
      <c r="Q10" s="15">
        <f>IF(SUMIFS('算定式（R7.8.1～）'!AJ:AJ,'算定式（R7.8.1～）'!F:F,"〇",'算定式（R7.8.1～）'!E:E,"〇",'算定式（R7.8.1～）'!AK:AK,"〇")=0,SUMIFS('算定式（R7.8.1～）'!AJ:AJ,'算定式（R7.8.1～）'!F:F,"〇",'算定式（R7.8.1～）'!E:E,"〇"),SUMIFS('算定式（R7.8.1～）'!AJ:AJ,'算定式（R7.8.1～）'!F:F,"〇",'算定式（R7.8.1～）'!E:E,"〇",'算定式（R7.8.1～）'!AK:AK,"〇"))</f>
        <v>4841</v>
      </c>
      <c r="R10" s="15" t="s">
        <v>59</v>
      </c>
      <c r="S10" s="15"/>
      <c r="T10" s="15"/>
      <c r="U10" s="15"/>
      <c r="V10" s="15"/>
      <c r="W10" s="16"/>
    </row>
    <row r="11" spans="1:23" x14ac:dyDescent="0.4">
      <c r="A11" s="14"/>
      <c r="B11" s="15"/>
      <c r="C11" s="15"/>
      <c r="D11" s="15"/>
      <c r="E11" s="15"/>
      <c r="F11" s="15"/>
      <c r="G11" s="15"/>
      <c r="H11" s="15"/>
      <c r="I11" s="15"/>
      <c r="J11" s="15"/>
      <c r="K11" s="16"/>
      <c r="M11" s="14"/>
      <c r="N11" s="15"/>
      <c r="O11" s="15"/>
      <c r="P11" s="15"/>
      <c r="Q11" s="15"/>
      <c r="R11" s="15"/>
      <c r="S11" s="15"/>
      <c r="T11" s="15"/>
      <c r="U11" s="15"/>
      <c r="V11" s="15"/>
      <c r="W11" s="16"/>
    </row>
    <row r="12" spans="1:23" x14ac:dyDescent="0.4">
      <c r="A12" s="14" t="s">
        <v>21</v>
      </c>
      <c r="B12" s="15" t="s">
        <v>33</v>
      </c>
      <c r="C12" s="15"/>
      <c r="D12" s="15"/>
      <c r="E12" s="15">
        <f>入力!C15</f>
        <v>10000</v>
      </c>
      <c r="F12" s="15" t="s">
        <v>59</v>
      </c>
      <c r="G12" s="15"/>
      <c r="H12" s="15"/>
      <c r="I12" s="15"/>
      <c r="J12" s="15"/>
      <c r="K12" s="16"/>
      <c r="M12" s="14" t="s">
        <v>21</v>
      </c>
      <c r="N12" s="15" t="s">
        <v>33</v>
      </c>
      <c r="O12" s="15"/>
      <c r="P12" s="15"/>
      <c r="Q12" s="15">
        <f>入力!C15</f>
        <v>10000</v>
      </c>
      <c r="R12" s="15" t="s">
        <v>59</v>
      </c>
      <c r="S12" s="15"/>
      <c r="T12" s="15"/>
      <c r="U12" s="15"/>
      <c r="V12" s="15"/>
      <c r="W12" s="16"/>
    </row>
    <row r="13" spans="1:23" x14ac:dyDescent="0.4">
      <c r="A13" s="14"/>
      <c r="B13" s="15"/>
      <c r="C13" s="15"/>
      <c r="D13" s="15"/>
      <c r="E13" s="15"/>
      <c r="F13" s="15"/>
      <c r="G13" s="15"/>
      <c r="H13" s="15"/>
      <c r="I13" s="15"/>
      <c r="J13" s="15"/>
      <c r="K13" s="16"/>
      <c r="M13" s="14"/>
      <c r="N13" s="15"/>
      <c r="O13" s="15"/>
      <c r="P13" s="15"/>
      <c r="Q13" s="15"/>
      <c r="R13" s="15"/>
      <c r="S13" s="15"/>
      <c r="T13" s="15"/>
      <c r="U13" s="15"/>
      <c r="V13" s="15"/>
      <c r="W13" s="16"/>
    </row>
    <row r="14" spans="1:23" x14ac:dyDescent="0.4">
      <c r="A14" s="14" t="s">
        <v>22</v>
      </c>
      <c r="B14" s="15" t="s">
        <v>58</v>
      </c>
      <c r="C14" s="15"/>
      <c r="D14" s="15"/>
      <c r="E14" s="15">
        <f>入力!C16</f>
        <v>90</v>
      </c>
      <c r="F14" s="15" t="s">
        <v>38</v>
      </c>
      <c r="G14" s="15"/>
      <c r="H14" s="15"/>
      <c r="I14" s="15"/>
      <c r="J14" s="15"/>
      <c r="K14" s="16"/>
      <c r="M14" s="14" t="s">
        <v>22</v>
      </c>
      <c r="N14" s="15" t="s">
        <v>58</v>
      </c>
      <c r="O14" s="15"/>
      <c r="P14" s="15"/>
      <c r="Q14" s="15">
        <f>入力!C16</f>
        <v>90</v>
      </c>
      <c r="R14" s="15" t="s">
        <v>38</v>
      </c>
      <c r="S14" s="15"/>
      <c r="T14" s="15"/>
      <c r="U14" s="15"/>
      <c r="V14" s="15"/>
      <c r="W14" s="16"/>
    </row>
    <row r="15" spans="1:23" x14ac:dyDescent="0.4">
      <c r="A15" s="14"/>
      <c r="B15" s="15"/>
      <c r="C15" s="15"/>
      <c r="D15" s="15"/>
      <c r="E15" s="15"/>
      <c r="F15" s="15"/>
      <c r="G15" s="15"/>
      <c r="H15" s="15"/>
      <c r="I15" s="15"/>
      <c r="J15" s="15"/>
      <c r="K15" s="16"/>
      <c r="M15" s="14"/>
      <c r="N15" s="15"/>
      <c r="O15" s="15"/>
      <c r="P15" s="15"/>
      <c r="Q15" s="15"/>
      <c r="R15" s="15"/>
      <c r="S15" s="15"/>
      <c r="T15" s="15"/>
      <c r="U15" s="15"/>
      <c r="V15" s="15"/>
      <c r="W15" s="16"/>
    </row>
    <row r="16" spans="1:23" x14ac:dyDescent="0.4">
      <c r="A16" s="14" t="s">
        <v>23</v>
      </c>
      <c r="B16" s="15" t="s">
        <v>54</v>
      </c>
      <c r="C16" s="15"/>
      <c r="D16" s="15"/>
      <c r="E16" s="15">
        <f>E10</f>
        <v>4799</v>
      </c>
      <c r="F16" s="15" t="s">
        <v>14</v>
      </c>
      <c r="G16" s="15">
        <f>入力!C16</f>
        <v>90</v>
      </c>
      <c r="H16" s="15" t="s">
        <v>51</v>
      </c>
      <c r="I16" s="15">
        <f>E16*G16</f>
        <v>431910</v>
      </c>
      <c r="J16" s="15"/>
      <c r="K16" s="16"/>
      <c r="M16" s="14" t="s">
        <v>23</v>
      </c>
      <c r="N16" s="15" t="s">
        <v>54</v>
      </c>
      <c r="O16" s="15"/>
      <c r="P16" s="15"/>
      <c r="Q16" s="15">
        <f>Q10</f>
        <v>4841</v>
      </c>
      <c r="R16" s="15" t="s">
        <v>14</v>
      </c>
      <c r="S16" s="15">
        <f>入力!C16</f>
        <v>90</v>
      </c>
      <c r="T16" s="15" t="s">
        <v>51</v>
      </c>
      <c r="U16" s="15">
        <f>Q16*S16</f>
        <v>435690</v>
      </c>
      <c r="V16" s="15"/>
      <c r="W16" s="16"/>
    </row>
    <row r="17" spans="1:23" x14ac:dyDescent="0.4">
      <c r="A17" s="14"/>
      <c r="B17" s="15" t="s">
        <v>60</v>
      </c>
      <c r="C17" s="15"/>
      <c r="D17" s="15"/>
      <c r="E17" s="15"/>
      <c r="F17" s="15"/>
      <c r="G17" s="15"/>
      <c r="H17" s="15"/>
      <c r="I17" s="85" t="s">
        <v>71</v>
      </c>
      <c r="J17" s="85"/>
      <c r="K17" s="86"/>
      <c r="M17" s="14"/>
      <c r="N17" s="15" t="s">
        <v>60</v>
      </c>
      <c r="O17" s="15"/>
      <c r="P17" s="15"/>
      <c r="Q17" s="15"/>
      <c r="R17" s="15"/>
      <c r="S17" s="15"/>
      <c r="T17" s="15"/>
      <c r="U17" s="85" t="s">
        <v>71</v>
      </c>
      <c r="V17" s="85"/>
      <c r="W17" s="86"/>
    </row>
    <row r="18" spans="1:23" ht="19.5" thickBot="1" x14ac:dyDescent="0.45">
      <c r="A18" s="14"/>
      <c r="B18" s="15"/>
      <c r="C18" s="15"/>
      <c r="D18" s="15"/>
      <c r="E18" s="15"/>
      <c r="F18" s="15"/>
      <c r="G18" s="15"/>
      <c r="H18" s="15"/>
      <c r="I18" s="15"/>
      <c r="J18" s="15"/>
      <c r="K18" s="16"/>
      <c r="M18" s="14"/>
      <c r="N18" s="15"/>
      <c r="O18" s="15"/>
      <c r="P18" s="15"/>
      <c r="Q18" s="15"/>
      <c r="R18" s="15"/>
      <c r="S18" s="15"/>
      <c r="T18" s="15"/>
      <c r="U18" s="15"/>
      <c r="V18" s="15"/>
      <c r="W18" s="16"/>
    </row>
    <row r="19" spans="1:23" ht="20.25" thickTop="1" thickBot="1" x14ac:dyDescent="0.45">
      <c r="A19" s="14"/>
      <c r="B19" s="17" t="str">
        <f>IF(E12&gt;I16,"対象外","支給対象")</f>
        <v>支給対象</v>
      </c>
      <c r="C19" s="15"/>
      <c r="D19" s="15" t="s">
        <v>62</v>
      </c>
      <c r="E19" s="15"/>
      <c r="F19" s="15"/>
      <c r="G19" s="15"/>
      <c r="H19" s="15"/>
      <c r="I19" s="15"/>
      <c r="J19" s="15"/>
      <c r="K19" s="16"/>
      <c r="M19" s="14"/>
      <c r="N19" s="17" t="str">
        <f>IF(Q12&gt;U16,"対象外","支給対象")</f>
        <v>支給対象</v>
      </c>
      <c r="O19" s="15"/>
      <c r="P19" s="15" t="s">
        <v>62</v>
      </c>
      <c r="Q19" s="15"/>
      <c r="R19" s="15"/>
      <c r="S19" s="15"/>
      <c r="T19" s="15"/>
      <c r="U19" s="15"/>
      <c r="V19" s="15"/>
      <c r="W19" s="16"/>
    </row>
    <row r="20" spans="1:23" ht="20.25" thickTop="1" thickBot="1" x14ac:dyDescent="0.45">
      <c r="A20" s="48" t="s">
        <v>88</v>
      </c>
      <c r="B20" s="18" t="str">
        <f>IF(E14=0,"勤続年数が12月未満のため",IF(E12&lt;I16,"③＜⑤のため","③＞⑤のため"))</f>
        <v>③＜⑤のため</v>
      </c>
      <c r="C20" s="18"/>
      <c r="D20" s="18"/>
      <c r="E20" s="18"/>
      <c r="F20" s="18"/>
      <c r="G20" s="18"/>
      <c r="H20" s="18"/>
      <c r="I20" s="18"/>
      <c r="J20" s="18"/>
      <c r="K20" s="19"/>
      <c r="M20" s="48" t="s">
        <v>88</v>
      </c>
      <c r="N20" s="18" t="str">
        <f>IF(Q14=0,"勤続年数が12月未満のため",IF(Q12&lt;U16,"③＜⑤のため","③＞⑤のため"))</f>
        <v>③＜⑤のため</v>
      </c>
      <c r="O20" s="18"/>
      <c r="P20" s="18"/>
      <c r="Q20" s="18"/>
      <c r="R20" s="18"/>
      <c r="S20" s="18"/>
      <c r="T20" s="18"/>
      <c r="U20" s="18"/>
      <c r="V20" s="18"/>
      <c r="W20" s="19"/>
    </row>
    <row r="21" spans="1:23" ht="19.5" thickTop="1" x14ac:dyDescent="0.4"/>
  </sheetData>
  <sheetProtection algorithmName="SHA-512" hashValue="hfpO4p0eqFFFfyWhgVzPfbN71117sQxz2J1LolZa5rGc105ZW0ucAv7dlWzW9i9MUxg6vZbuvuE+X4yprgV58A==" saltValue="QQqp5BIxyFPQY/vqTEQknw==" spinCount="100000" sheet="1" objects="1" scenarios="1" selectLockedCells="1" selectUnlockedCells="1"/>
  <mergeCells count="3">
    <mergeCell ref="C3:E3"/>
    <mergeCell ref="I17:K17"/>
    <mergeCell ref="U17:W17"/>
  </mergeCells>
  <phoneticPr fontId="1"/>
  <conditionalFormatting sqref="B19 N19">
    <cfRule type="containsText" dxfId="1" priority="1" operator="containsText" text="支給対象">
      <formula>NOT(ISERROR(SEARCH("支給対象",B19)))</formula>
    </cfRule>
    <cfRule type="containsText" dxfId="0" priority="2" operator="containsText" text="対象外">
      <formula>NOT(ISERROR(SEARCH("対象外",B19)))</formula>
    </cfRule>
  </conditionalFormatting>
  <pageMargins left="0.70866141732283472" right="0.70866141732283472" top="0.74803149606299213" bottom="0.7480314960629921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6819-9AB2-42D2-A4EF-E5A953C80597}">
  <dimension ref="A1:AK56"/>
  <sheetViews>
    <sheetView zoomScale="70" zoomScaleNormal="70" workbookViewId="0">
      <selection sqref="A1:XFD1048576"/>
    </sheetView>
  </sheetViews>
  <sheetFormatPr defaultRowHeight="18.75" x14ac:dyDescent="0.4"/>
  <cols>
    <col min="1" max="1" width="9" style="20"/>
    <col min="2" max="2" width="14" style="20" customWidth="1"/>
    <col min="3" max="3" width="9.875" style="20" customWidth="1"/>
    <col min="4" max="4" width="7.125" style="20" customWidth="1"/>
    <col min="5" max="5" width="9.875" style="20" customWidth="1"/>
    <col min="6" max="6" width="7.125" style="20" customWidth="1"/>
    <col min="7" max="7" width="39.25" style="20" customWidth="1"/>
    <col min="8" max="8" width="18.75" style="20" customWidth="1"/>
    <col min="9" max="9" width="7.75" style="20" customWidth="1"/>
    <col min="10" max="12" width="2.375" style="20" customWidth="1"/>
    <col min="13" max="13" width="7.75" style="20" customWidth="1"/>
    <col min="14" max="17" width="2.375" style="20" customWidth="1"/>
    <col min="18" max="18" width="7.75" style="20" customWidth="1"/>
    <col min="19" max="21" width="2.375" style="20" customWidth="1"/>
    <col min="22" max="22" width="7.75" style="20" customWidth="1"/>
    <col min="23" max="23" width="2.375" style="20" customWidth="1"/>
    <col min="24" max="24" width="7.75" style="20" customWidth="1"/>
    <col min="25" max="27" width="2.375" style="20" customWidth="1"/>
    <col min="28" max="28" width="2.875" style="20" customWidth="1"/>
    <col min="29" max="31" width="3.625" style="20" customWidth="1"/>
    <col min="32" max="35" width="9" style="20"/>
    <col min="36" max="36" width="10.625" style="21" customWidth="1"/>
    <col min="37" max="16384" width="9" style="20"/>
  </cols>
  <sheetData>
    <row r="1" spans="1:36" ht="19.5" thickBot="1" x14ac:dyDescent="0.45">
      <c r="B1" s="20" t="str">
        <f>"基本手当日額の計算式（"&amp;G34&amp;"）"</f>
        <v>基本手当日額の計算式（R6.8.1～）</v>
      </c>
    </row>
    <row r="2" spans="1:36" ht="20.25" thickTop="1" thickBot="1" x14ac:dyDescent="0.45">
      <c r="B2" s="22"/>
      <c r="C2" s="88" t="s">
        <v>1</v>
      </c>
      <c r="D2" s="88"/>
      <c r="E2" s="88"/>
      <c r="F2" s="88"/>
      <c r="G2" s="23" t="s">
        <v>49</v>
      </c>
      <c r="H2" s="24"/>
      <c r="K2" s="21"/>
      <c r="AJ2" s="20"/>
    </row>
    <row r="3" spans="1:36" ht="19.5" thickTop="1" x14ac:dyDescent="0.4">
      <c r="A3" s="20" t="str">
        <f>IF(E36="〇",IF(F36="〇","〇",""),"")</f>
        <v/>
      </c>
      <c r="B3" s="89" t="str">
        <f>B36</f>
        <v>29歳以下</v>
      </c>
      <c r="C3" s="25">
        <f>G36</f>
        <v>2869</v>
      </c>
      <c r="D3" s="26" t="str">
        <f t="shared" ref="D3:F3" si="0">H36</f>
        <v>円以上</v>
      </c>
      <c r="E3" s="26">
        <f t="shared" si="0"/>
        <v>5200</v>
      </c>
      <c r="F3" s="27" t="str">
        <f t="shared" si="0"/>
        <v>円未満</v>
      </c>
      <c r="G3" s="28" t="str">
        <f>L36&amp;M36&amp;N36&amp;O36&amp;P36&amp;Q36&amp;R36&amp;S36&amp;T36&amp;U36&amp;V36&amp;W36&amp;X36&amp;Y36&amp;Z36&amp;AA36&amp;AB36&amp;AC36&amp;AD36&amp;AE36</f>
        <v>y=0.8w</v>
      </c>
      <c r="H3" s="29"/>
      <c r="K3" s="21"/>
      <c r="AJ3" s="20"/>
    </row>
    <row r="4" spans="1:36" x14ac:dyDescent="0.4">
      <c r="A4" s="20" t="str">
        <f t="shared" ref="A4:A23" si="1">IF(E37="〇",IF(F37="〇","〇",""),"")</f>
        <v/>
      </c>
      <c r="B4" s="90"/>
      <c r="C4" s="30">
        <f>G37</f>
        <v>5200</v>
      </c>
      <c r="D4" s="31" t="str">
        <f t="shared" ref="D4" si="2">H37</f>
        <v>円以上</v>
      </c>
      <c r="E4" s="31">
        <f t="shared" ref="E4" si="3">I37</f>
        <v>12790</v>
      </c>
      <c r="F4" s="32" t="str">
        <f t="shared" ref="F4" si="4">J37</f>
        <v>円以下</v>
      </c>
      <c r="G4" s="33" t="str">
        <f t="shared" ref="G4:G23" si="5">L37&amp;M37&amp;N37&amp;O37&amp;P37&amp;Q37&amp;R37&amp;S37&amp;T37&amp;U37&amp;V37&amp;W37&amp;X37&amp;Y37&amp;Z37&amp;AA37&amp;AB37&amp;AC37&amp;AD37&amp;AE37</f>
        <v>y=0.8w-0.3{(w-5200)/(12790-5200)}w</v>
      </c>
      <c r="H4" s="34"/>
      <c r="K4" s="21"/>
      <c r="AJ4" s="20"/>
    </row>
    <row r="5" spans="1:36" x14ac:dyDescent="0.4">
      <c r="A5" s="20" t="str">
        <f t="shared" si="1"/>
        <v/>
      </c>
      <c r="B5" s="90"/>
      <c r="C5" s="30">
        <f t="shared" ref="C5:C7" si="6">G38</f>
        <v>12790</v>
      </c>
      <c r="D5" s="31" t="str">
        <f t="shared" ref="D5:D7" si="7">H38</f>
        <v>円超</v>
      </c>
      <c r="E5" s="31">
        <f t="shared" ref="E5:E7" si="8">I38</f>
        <v>14130</v>
      </c>
      <c r="F5" s="32" t="str">
        <f t="shared" ref="F5:F7" si="9">J38</f>
        <v>円以下</v>
      </c>
      <c r="G5" s="33" t="str">
        <f t="shared" si="5"/>
        <v>y=0.5w</v>
      </c>
      <c r="H5" s="34"/>
      <c r="K5" s="21"/>
      <c r="AJ5" s="20"/>
    </row>
    <row r="6" spans="1:36" ht="19.5" thickBot="1" x14ac:dyDescent="0.45">
      <c r="A6" s="20" t="str">
        <f t="shared" si="1"/>
        <v/>
      </c>
      <c r="B6" s="91"/>
      <c r="C6" s="35">
        <f t="shared" si="6"/>
        <v>14130</v>
      </c>
      <c r="D6" s="36" t="str">
        <f t="shared" si="7"/>
        <v>円超</v>
      </c>
      <c r="E6" s="36"/>
      <c r="F6" s="37"/>
      <c r="G6" s="38" t="str">
        <f t="shared" si="5"/>
        <v>y=7065</v>
      </c>
      <c r="H6" s="39"/>
      <c r="K6" s="21"/>
      <c r="AJ6" s="20"/>
    </row>
    <row r="7" spans="1:36" ht="19.5" thickTop="1" x14ac:dyDescent="0.4">
      <c r="A7" s="20" t="str">
        <f t="shared" si="1"/>
        <v/>
      </c>
      <c r="B7" s="89" t="str">
        <f>B40</f>
        <v>30～44歳</v>
      </c>
      <c r="C7" s="25">
        <f t="shared" si="6"/>
        <v>2869</v>
      </c>
      <c r="D7" s="26" t="str">
        <f t="shared" si="7"/>
        <v>円以上</v>
      </c>
      <c r="E7" s="26">
        <f t="shared" si="8"/>
        <v>5200</v>
      </c>
      <c r="F7" s="27" t="str">
        <f t="shared" si="9"/>
        <v>円未満</v>
      </c>
      <c r="G7" s="28" t="str">
        <f t="shared" si="5"/>
        <v>y=0.8w</v>
      </c>
      <c r="H7" s="29"/>
      <c r="K7" s="21"/>
      <c r="AJ7" s="20"/>
    </row>
    <row r="8" spans="1:36" x14ac:dyDescent="0.4">
      <c r="A8" s="20" t="str">
        <f t="shared" si="1"/>
        <v/>
      </c>
      <c r="B8" s="90"/>
      <c r="C8" s="30">
        <f t="shared" ref="C8:C10" si="10">G41</f>
        <v>5200</v>
      </c>
      <c r="D8" s="31" t="str">
        <f t="shared" ref="D8:D18" si="11">H41</f>
        <v>円以上</v>
      </c>
      <c r="E8" s="31">
        <f t="shared" ref="E8:E18" si="12">I41</f>
        <v>12790</v>
      </c>
      <c r="F8" s="32" t="str">
        <f t="shared" ref="F8:F18" si="13">J41</f>
        <v>円以下</v>
      </c>
      <c r="G8" s="33" t="str">
        <f t="shared" si="5"/>
        <v>y=0.8w-0.3{(w-5200)/(12790-5200)}w</v>
      </c>
      <c r="H8" s="34"/>
      <c r="K8" s="21"/>
      <c r="AJ8" s="20"/>
    </row>
    <row r="9" spans="1:36" x14ac:dyDescent="0.4">
      <c r="A9" s="20" t="str">
        <f t="shared" si="1"/>
        <v/>
      </c>
      <c r="B9" s="90"/>
      <c r="C9" s="30">
        <f t="shared" si="10"/>
        <v>12790</v>
      </c>
      <c r="D9" s="31" t="str">
        <f t="shared" si="11"/>
        <v>円超</v>
      </c>
      <c r="E9" s="31">
        <f t="shared" si="12"/>
        <v>15690</v>
      </c>
      <c r="F9" s="32" t="str">
        <f t="shared" si="13"/>
        <v>円以下</v>
      </c>
      <c r="G9" s="33" t="str">
        <f t="shared" si="5"/>
        <v>y=0.5w</v>
      </c>
      <c r="H9" s="34"/>
      <c r="K9" s="21"/>
      <c r="AJ9" s="20"/>
    </row>
    <row r="10" spans="1:36" ht="19.5" thickBot="1" x14ac:dyDescent="0.45">
      <c r="A10" s="20" t="str">
        <f t="shared" si="1"/>
        <v/>
      </c>
      <c r="B10" s="91"/>
      <c r="C10" s="35">
        <f t="shared" si="10"/>
        <v>15690</v>
      </c>
      <c r="D10" s="36" t="str">
        <f t="shared" si="11"/>
        <v>円超</v>
      </c>
      <c r="E10" s="36"/>
      <c r="F10" s="37"/>
      <c r="G10" s="38" t="str">
        <f t="shared" si="5"/>
        <v>y=7845</v>
      </c>
      <c r="H10" s="39"/>
      <c r="K10" s="21"/>
      <c r="AJ10" s="20"/>
    </row>
    <row r="11" spans="1:36" ht="19.5" thickTop="1" x14ac:dyDescent="0.4">
      <c r="A11" s="20" t="str">
        <f t="shared" si="1"/>
        <v/>
      </c>
      <c r="B11" s="89" t="str">
        <f>B44</f>
        <v>45～59歳</v>
      </c>
      <c r="C11" s="25">
        <f>G44</f>
        <v>2869</v>
      </c>
      <c r="D11" s="26" t="str">
        <f t="shared" si="11"/>
        <v>円以上</v>
      </c>
      <c r="E11" s="26">
        <f t="shared" si="12"/>
        <v>5200</v>
      </c>
      <c r="F11" s="27" t="str">
        <f t="shared" si="13"/>
        <v>円未満</v>
      </c>
      <c r="G11" s="28" t="str">
        <f t="shared" si="5"/>
        <v>y=0.8w</v>
      </c>
      <c r="H11" s="29"/>
      <c r="K11" s="21"/>
      <c r="AJ11" s="20"/>
    </row>
    <row r="12" spans="1:36" x14ac:dyDescent="0.4">
      <c r="A12" s="20" t="str">
        <f t="shared" si="1"/>
        <v/>
      </c>
      <c r="B12" s="90"/>
      <c r="C12" s="30">
        <f t="shared" ref="C12:C14" si="14">G45</f>
        <v>5200</v>
      </c>
      <c r="D12" s="31" t="str">
        <f t="shared" si="11"/>
        <v>円以上</v>
      </c>
      <c r="E12" s="31">
        <f t="shared" si="12"/>
        <v>12790</v>
      </c>
      <c r="F12" s="32" t="str">
        <f t="shared" si="13"/>
        <v>円以下</v>
      </c>
      <c r="G12" s="33" t="str">
        <f t="shared" si="5"/>
        <v>y=0.8w-0.3{(w-5200)/(12790-5200)}w</v>
      </c>
      <c r="H12" s="34"/>
      <c r="K12" s="21"/>
      <c r="AJ12" s="20"/>
    </row>
    <row r="13" spans="1:36" x14ac:dyDescent="0.4">
      <c r="A13" s="20" t="str">
        <f t="shared" si="1"/>
        <v/>
      </c>
      <c r="B13" s="90"/>
      <c r="C13" s="30">
        <f t="shared" si="14"/>
        <v>12790</v>
      </c>
      <c r="D13" s="31" t="str">
        <f t="shared" si="11"/>
        <v>円超</v>
      </c>
      <c r="E13" s="31">
        <f t="shared" si="12"/>
        <v>17270</v>
      </c>
      <c r="F13" s="32" t="str">
        <f t="shared" si="13"/>
        <v>円以下</v>
      </c>
      <c r="G13" s="33" t="str">
        <f t="shared" si="5"/>
        <v>y=0.5w</v>
      </c>
      <c r="H13" s="34"/>
      <c r="K13" s="21"/>
      <c r="AJ13" s="20"/>
    </row>
    <row r="14" spans="1:36" ht="19.5" thickBot="1" x14ac:dyDescent="0.45">
      <c r="A14" s="20" t="str">
        <f t="shared" si="1"/>
        <v/>
      </c>
      <c r="B14" s="91"/>
      <c r="C14" s="35">
        <f t="shared" si="14"/>
        <v>17270</v>
      </c>
      <c r="D14" s="36" t="str">
        <f t="shared" si="11"/>
        <v>円超</v>
      </c>
      <c r="E14" s="36"/>
      <c r="F14" s="37"/>
      <c r="G14" s="38" t="str">
        <f t="shared" si="5"/>
        <v>y=8635</v>
      </c>
      <c r="H14" s="39"/>
      <c r="K14" s="21"/>
      <c r="AJ14" s="20"/>
    </row>
    <row r="15" spans="1:36" ht="19.5" thickTop="1" x14ac:dyDescent="0.4">
      <c r="A15" s="20" t="str">
        <f t="shared" si="1"/>
        <v/>
      </c>
      <c r="B15" s="89" t="str">
        <f>B48</f>
        <v>60～64歳</v>
      </c>
      <c r="C15" s="25">
        <f>G48</f>
        <v>2869</v>
      </c>
      <c r="D15" s="26" t="str">
        <f t="shared" si="11"/>
        <v>円以上</v>
      </c>
      <c r="E15" s="26">
        <f t="shared" si="12"/>
        <v>5200</v>
      </c>
      <c r="F15" s="27" t="str">
        <f t="shared" si="13"/>
        <v>円未満</v>
      </c>
      <c r="G15" s="28" t="str">
        <f t="shared" si="5"/>
        <v>y=0.8w</v>
      </c>
      <c r="H15" s="29"/>
      <c r="K15" s="21"/>
      <c r="AJ15" s="20"/>
    </row>
    <row r="16" spans="1:36" x14ac:dyDescent="0.4">
      <c r="A16" s="20" t="str">
        <f t="shared" si="1"/>
        <v/>
      </c>
      <c r="B16" s="90"/>
      <c r="C16" s="99">
        <f t="shared" ref="C16:C19" si="15">G49</f>
        <v>5200</v>
      </c>
      <c r="D16" s="97" t="str">
        <f t="shared" si="11"/>
        <v>円以上</v>
      </c>
      <c r="E16" s="95">
        <f t="shared" si="12"/>
        <v>11490</v>
      </c>
      <c r="F16" s="92" t="str">
        <f t="shared" si="13"/>
        <v>円以下</v>
      </c>
      <c r="G16" s="40" t="str">
        <f t="shared" si="5"/>
        <v>y=0.8w-0.35{(w-5200)/(11490-5200)}w</v>
      </c>
      <c r="H16" s="94" t="s">
        <v>65</v>
      </c>
      <c r="K16" s="21"/>
      <c r="AJ16" s="20"/>
    </row>
    <row r="17" spans="1:36" x14ac:dyDescent="0.4">
      <c r="A17" s="20" t="str">
        <f t="shared" si="1"/>
        <v/>
      </c>
      <c r="B17" s="90"/>
      <c r="C17" s="100"/>
      <c r="D17" s="98"/>
      <c r="E17" s="96"/>
      <c r="F17" s="93"/>
      <c r="G17" s="41" t="str">
        <f t="shared" si="5"/>
        <v>y=0.05w+(11490×0.4)</v>
      </c>
      <c r="H17" s="94"/>
      <c r="K17" s="21"/>
      <c r="AJ17" s="20"/>
    </row>
    <row r="18" spans="1:36" x14ac:dyDescent="0.4">
      <c r="A18" s="20" t="str">
        <f t="shared" si="1"/>
        <v/>
      </c>
      <c r="B18" s="90"/>
      <c r="C18" s="30">
        <f t="shared" si="15"/>
        <v>11490</v>
      </c>
      <c r="D18" s="31" t="str">
        <f t="shared" si="11"/>
        <v>円超</v>
      </c>
      <c r="E18" s="31">
        <f t="shared" si="12"/>
        <v>16490</v>
      </c>
      <c r="F18" s="32" t="str">
        <f t="shared" si="13"/>
        <v>円以下</v>
      </c>
      <c r="G18" s="33" t="str">
        <f t="shared" si="5"/>
        <v>y=0.45w</v>
      </c>
      <c r="H18" s="34"/>
      <c r="K18" s="21"/>
      <c r="AJ18" s="20"/>
    </row>
    <row r="19" spans="1:36" ht="19.5" thickBot="1" x14ac:dyDescent="0.45">
      <c r="A19" s="20" t="str">
        <f t="shared" si="1"/>
        <v/>
      </c>
      <c r="B19" s="91"/>
      <c r="C19" s="35">
        <f t="shared" si="15"/>
        <v>16490</v>
      </c>
      <c r="D19" s="36" t="str">
        <f t="shared" ref="D19:D23" si="16">H52</f>
        <v>円超</v>
      </c>
      <c r="E19" s="36"/>
      <c r="F19" s="37"/>
      <c r="G19" s="38" t="str">
        <f t="shared" si="5"/>
        <v>y=7420</v>
      </c>
      <c r="H19" s="39"/>
      <c r="K19" s="21"/>
      <c r="AJ19" s="20"/>
    </row>
    <row r="20" spans="1:36" ht="19.5" thickTop="1" x14ac:dyDescent="0.4">
      <c r="A20" s="20" t="str">
        <f t="shared" si="1"/>
        <v/>
      </c>
      <c r="B20" s="89" t="str">
        <f>B53</f>
        <v>65歳以上</v>
      </c>
      <c r="C20" s="25">
        <f>G53</f>
        <v>2869</v>
      </c>
      <c r="D20" s="26" t="str">
        <f t="shared" si="16"/>
        <v>円以上</v>
      </c>
      <c r="E20" s="26">
        <f t="shared" ref="E20:E22" si="17">I53</f>
        <v>5200</v>
      </c>
      <c r="F20" s="27" t="str">
        <f t="shared" ref="F20:F22" si="18">J53</f>
        <v>円未満</v>
      </c>
      <c r="G20" s="28" t="str">
        <f t="shared" si="5"/>
        <v>y=0.8w</v>
      </c>
      <c r="H20" s="29"/>
      <c r="K20" s="21"/>
      <c r="AJ20" s="20"/>
    </row>
    <row r="21" spans="1:36" x14ac:dyDescent="0.4">
      <c r="A21" s="20" t="str">
        <f t="shared" si="1"/>
        <v>〇</v>
      </c>
      <c r="B21" s="90"/>
      <c r="C21" s="30">
        <f t="shared" ref="C21:C23" si="19">G54</f>
        <v>5200</v>
      </c>
      <c r="D21" s="31" t="str">
        <f t="shared" si="16"/>
        <v>円以上</v>
      </c>
      <c r="E21" s="31">
        <f t="shared" si="17"/>
        <v>12790</v>
      </c>
      <c r="F21" s="32" t="str">
        <f t="shared" si="18"/>
        <v>円以下</v>
      </c>
      <c r="G21" s="33" t="str">
        <f t="shared" si="5"/>
        <v>y=0.8w-0.3{(w-5200)/(12790-5200)}w</v>
      </c>
      <c r="H21" s="34"/>
      <c r="K21" s="21"/>
      <c r="AJ21" s="20"/>
    </row>
    <row r="22" spans="1:36" x14ac:dyDescent="0.4">
      <c r="A22" s="20" t="str">
        <f t="shared" si="1"/>
        <v/>
      </c>
      <c r="B22" s="90"/>
      <c r="C22" s="30">
        <f t="shared" si="19"/>
        <v>12790</v>
      </c>
      <c r="D22" s="31" t="str">
        <f t="shared" si="16"/>
        <v>円超</v>
      </c>
      <c r="E22" s="31">
        <f t="shared" si="17"/>
        <v>14130</v>
      </c>
      <c r="F22" s="32" t="str">
        <f t="shared" si="18"/>
        <v>円以下</v>
      </c>
      <c r="G22" s="33" t="str">
        <f t="shared" si="5"/>
        <v>y=0.5w</v>
      </c>
      <c r="H22" s="34"/>
      <c r="K22" s="21"/>
      <c r="AJ22" s="20"/>
    </row>
    <row r="23" spans="1:36" ht="19.5" thickBot="1" x14ac:dyDescent="0.45">
      <c r="A23" s="20" t="str">
        <f t="shared" si="1"/>
        <v/>
      </c>
      <c r="B23" s="91"/>
      <c r="C23" s="35">
        <f t="shared" si="19"/>
        <v>14130</v>
      </c>
      <c r="D23" s="36" t="str">
        <f t="shared" si="16"/>
        <v>円超</v>
      </c>
      <c r="E23" s="36"/>
      <c r="F23" s="37"/>
      <c r="G23" s="38" t="str">
        <f t="shared" si="5"/>
        <v>y=7065</v>
      </c>
      <c r="H23" s="39"/>
      <c r="K23" s="21"/>
      <c r="AJ23" s="20"/>
    </row>
    <row r="24" spans="1:36" ht="19.5" thickTop="1" x14ac:dyDescent="0.4"/>
    <row r="31" spans="1:36" hidden="1" x14ac:dyDescent="0.4">
      <c r="A31" s="20">
        <v>1</v>
      </c>
      <c r="B31" s="20">
        <v>2</v>
      </c>
      <c r="C31" s="20">
        <v>3</v>
      </c>
      <c r="D31" s="20">
        <v>4</v>
      </c>
      <c r="E31" s="20">
        <v>5</v>
      </c>
      <c r="F31" s="20">
        <v>6</v>
      </c>
      <c r="G31" s="20">
        <v>7</v>
      </c>
      <c r="H31" s="20">
        <v>8</v>
      </c>
      <c r="I31" s="20">
        <v>9</v>
      </c>
      <c r="J31" s="20">
        <v>10</v>
      </c>
      <c r="K31" s="20">
        <v>11</v>
      </c>
      <c r="L31" s="20">
        <v>12</v>
      </c>
      <c r="M31" s="20">
        <v>13</v>
      </c>
      <c r="N31" s="20">
        <v>14</v>
      </c>
      <c r="O31" s="20">
        <v>15</v>
      </c>
      <c r="P31" s="20">
        <v>16</v>
      </c>
      <c r="Q31" s="20">
        <v>17</v>
      </c>
      <c r="R31" s="20">
        <v>18</v>
      </c>
      <c r="S31" s="20">
        <v>19</v>
      </c>
      <c r="T31" s="20">
        <v>20</v>
      </c>
      <c r="U31" s="20">
        <v>21</v>
      </c>
      <c r="V31" s="20">
        <v>22</v>
      </c>
      <c r="W31" s="20">
        <v>23</v>
      </c>
      <c r="X31" s="20">
        <v>24</v>
      </c>
      <c r="Y31" s="20">
        <v>25</v>
      </c>
      <c r="Z31" s="20">
        <v>26</v>
      </c>
      <c r="AA31" s="20">
        <v>27</v>
      </c>
      <c r="AB31" s="20">
        <v>28</v>
      </c>
      <c r="AC31" s="20">
        <v>29</v>
      </c>
      <c r="AD31" s="20">
        <v>30</v>
      </c>
      <c r="AE31" s="20">
        <v>31</v>
      </c>
      <c r="AF31" s="20">
        <v>32</v>
      </c>
    </row>
    <row r="32" spans="1:36" hidden="1" x14ac:dyDescent="0.4">
      <c r="A32" s="20">
        <v>2</v>
      </c>
      <c r="B32" s="20" t="s">
        <v>0</v>
      </c>
      <c r="C32" s="42">
        <v>70</v>
      </c>
    </row>
    <row r="33" spans="1:36" hidden="1" x14ac:dyDescent="0.4">
      <c r="A33" s="20">
        <v>3</v>
      </c>
      <c r="B33" s="20" t="s">
        <v>12</v>
      </c>
      <c r="C33" s="43">
        <v>6366</v>
      </c>
    </row>
    <row r="34" spans="1:36" ht="19.5" hidden="1" thickBot="1" x14ac:dyDescent="0.45">
      <c r="A34" s="20">
        <v>4</v>
      </c>
      <c r="E34" s="87" t="s">
        <v>63</v>
      </c>
      <c r="F34" s="87"/>
      <c r="G34" s="20" t="s">
        <v>11</v>
      </c>
    </row>
    <row r="35" spans="1:36" ht="19.5" hidden="1" thickTop="1" x14ac:dyDescent="0.4">
      <c r="A35" s="20">
        <v>5</v>
      </c>
      <c r="B35" s="44"/>
      <c r="C35" s="28"/>
      <c r="D35" s="28"/>
      <c r="E35" s="28" t="s">
        <v>12</v>
      </c>
      <c r="F35" s="28" t="s">
        <v>64</v>
      </c>
      <c r="G35" s="28" t="s">
        <v>1</v>
      </c>
      <c r="H35" s="28"/>
      <c r="I35" s="28"/>
      <c r="J35" s="28"/>
      <c r="K35" s="28"/>
      <c r="L35" s="28" t="s">
        <v>49</v>
      </c>
      <c r="M35" s="28"/>
      <c r="N35" s="28"/>
      <c r="O35" s="28"/>
      <c r="P35" s="28"/>
      <c r="Q35" s="28"/>
      <c r="R35" s="28"/>
      <c r="S35" s="28"/>
      <c r="T35" s="28"/>
      <c r="U35" s="28"/>
      <c r="V35" s="28"/>
      <c r="W35" s="28"/>
      <c r="X35" s="28"/>
      <c r="Y35" s="28"/>
      <c r="Z35" s="28"/>
      <c r="AA35" s="28"/>
      <c r="AB35" s="28"/>
      <c r="AC35" s="28"/>
      <c r="AD35" s="28"/>
      <c r="AE35" s="28"/>
      <c r="AF35" s="29"/>
    </row>
    <row r="36" spans="1:36" hidden="1" x14ac:dyDescent="0.4">
      <c r="A36" s="20">
        <v>6</v>
      </c>
      <c r="B36" s="45" t="s">
        <v>10</v>
      </c>
      <c r="C36" s="33"/>
      <c r="D36" s="33"/>
      <c r="E36" s="33" t="str">
        <f>IF($C$33&gt;G36-1,IF($C$33&lt;I36,"〇",""),"")</f>
        <v/>
      </c>
      <c r="F36" s="33" t="str">
        <f>IF($C$32&gt;AG36,IF($C$32&lt;AH36,"〇",""),"")</f>
        <v/>
      </c>
      <c r="G36" s="33">
        <v>2869</v>
      </c>
      <c r="H36" s="33" t="s">
        <v>2</v>
      </c>
      <c r="I36" s="33">
        <v>5200</v>
      </c>
      <c r="J36" s="33" t="s">
        <v>3</v>
      </c>
      <c r="K36" s="33"/>
      <c r="L36" s="33" t="s">
        <v>39</v>
      </c>
      <c r="M36" s="33" t="s">
        <v>40</v>
      </c>
      <c r="N36" s="33">
        <v>0.8</v>
      </c>
      <c r="O36" s="33" t="s">
        <v>41</v>
      </c>
      <c r="P36" s="33"/>
      <c r="Q36" s="33"/>
      <c r="R36" s="33"/>
      <c r="S36" s="33"/>
      <c r="T36" s="33"/>
      <c r="U36" s="33"/>
      <c r="V36" s="33"/>
      <c r="W36" s="33"/>
      <c r="X36" s="33"/>
      <c r="Y36" s="33"/>
      <c r="Z36" s="33"/>
      <c r="AA36" s="33"/>
      <c r="AB36" s="33"/>
      <c r="AC36" s="33"/>
      <c r="AD36" s="33"/>
      <c r="AE36" s="33"/>
      <c r="AF36" s="34"/>
      <c r="AG36" s="20">
        <v>0</v>
      </c>
      <c r="AH36" s="20">
        <v>30</v>
      </c>
      <c r="AJ36" s="21">
        <f>ROUNDDOWN(N36*$C$33,0)</f>
        <v>5092</v>
      </c>
    </row>
    <row r="37" spans="1:36" hidden="1" x14ac:dyDescent="0.4">
      <c r="A37" s="20">
        <v>7</v>
      </c>
      <c r="B37" s="45"/>
      <c r="C37" s="33"/>
      <c r="D37" s="33"/>
      <c r="E37" s="33" t="str">
        <f>IF($C$33&gt;G37-1,IF($C$33&lt;I37+1,"〇",""),"")</f>
        <v>〇</v>
      </c>
      <c r="F37" s="33" t="str">
        <f>IF($C$32&gt;AG37,IF($C$32&lt;AH37,"〇",""),"")</f>
        <v/>
      </c>
      <c r="G37" s="33">
        <v>5200</v>
      </c>
      <c r="H37" s="33" t="s">
        <v>2</v>
      </c>
      <c r="I37" s="33">
        <v>12790</v>
      </c>
      <c r="J37" s="33" t="s">
        <v>4</v>
      </c>
      <c r="K37" s="33"/>
      <c r="L37" s="33" t="s">
        <v>39</v>
      </c>
      <c r="M37" s="33" t="s">
        <v>40</v>
      </c>
      <c r="N37" s="33">
        <v>0.8</v>
      </c>
      <c r="O37" s="33" t="s">
        <v>41</v>
      </c>
      <c r="P37" s="33" t="s">
        <v>42</v>
      </c>
      <c r="Q37" s="33">
        <v>0.3</v>
      </c>
      <c r="R37" s="33" t="s">
        <v>43</v>
      </c>
      <c r="S37" s="33" t="s">
        <v>44</v>
      </c>
      <c r="T37" s="33" t="s">
        <v>41</v>
      </c>
      <c r="U37" s="33" t="s">
        <v>42</v>
      </c>
      <c r="V37" s="33">
        <f>G37</f>
        <v>5200</v>
      </c>
      <c r="W37" s="33" t="s">
        <v>45</v>
      </c>
      <c r="X37" s="33" t="s">
        <v>46</v>
      </c>
      <c r="Y37" s="33" t="s">
        <v>44</v>
      </c>
      <c r="Z37" s="33">
        <f>I37</f>
        <v>12790</v>
      </c>
      <c r="AA37" s="33" t="s">
        <v>42</v>
      </c>
      <c r="AB37" s="33">
        <f>G37</f>
        <v>5200</v>
      </c>
      <c r="AC37" s="33" t="s">
        <v>45</v>
      </c>
      <c r="AD37" s="33" t="s">
        <v>47</v>
      </c>
      <c r="AE37" s="33" t="s">
        <v>41</v>
      </c>
      <c r="AF37" s="34"/>
      <c r="AG37" s="20">
        <v>0</v>
      </c>
      <c r="AH37" s="20">
        <v>30</v>
      </c>
      <c r="AJ37" s="21">
        <f>ROUNDDOWN(N37*$C$33-Q37*(($C$33-V37)/(Z37-AB37))*$C$33,0)</f>
        <v>4799</v>
      </c>
    </row>
    <row r="38" spans="1:36" hidden="1" x14ac:dyDescent="0.4">
      <c r="A38" s="20">
        <v>8</v>
      </c>
      <c r="B38" s="45"/>
      <c r="C38" s="33"/>
      <c r="D38" s="33"/>
      <c r="E38" s="33" t="str">
        <f>IF($C$33&gt;G38,IF($C$33&lt;I38+1,"〇",""),"")</f>
        <v/>
      </c>
      <c r="F38" s="33" t="str">
        <f>IF($C$32&gt;AG38,IF($C$32&lt;AH38,"〇",""),"")</f>
        <v/>
      </c>
      <c r="G38" s="33">
        <v>12790</v>
      </c>
      <c r="H38" s="33" t="s">
        <v>5</v>
      </c>
      <c r="I38" s="33">
        <v>14130</v>
      </c>
      <c r="J38" s="33" t="s">
        <v>4</v>
      </c>
      <c r="K38" s="33"/>
      <c r="L38" s="33" t="s">
        <v>39</v>
      </c>
      <c r="M38" s="33" t="s">
        <v>40</v>
      </c>
      <c r="N38" s="33">
        <v>0.5</v>
      </c>
      <c r="O38" s="33" t="s">
        <v>41</v>
      </c>
      <c r="P38" s="33"/>
      <c r="Q38" s="33"/>
      <c r="R38" s="33"/>
      <c r="S38" s="33"/>
      <c r="T38" s="33"/>
      <c r="U38" s="33"/>
      <c r="V38" s="33"/>
      <c r="W38" s="33"/>
      <c r="X38" s="33"/>
      <c r="Y38" s="33"/>
      <c r="Z38" s="33"/>
      <c r="AA38" s="33"/>
      <c r="AB38" s="33"/>
      <c r="AC38" s="33"/>
      <c r="AD38" s="33"/>
      <c r="AE38" s="33"/>
      <c r="AF38" s="34"/>
      <c r="AG38" s="20">
        <v>0</v>
      </c>
      <c r="AH38" s="20">
        <v>30</v>
      </c>
      <c r="AJ38" s="21">
        <f>ROUNDDOWN(N38*$C$33,0)</f>
        <v>3183</v>
      </c>
    </row>
    <row r="39" spans="1:36" ht="19.5" hidden="1" thickBot="1" x14ac:dyDescent="0.45">
      <c r="A39" s="20">
        <v>9</v>
      </c>
      <c r="B39" s="46"/>
      <c r="C39" s="38"/>
      <c r="D39" s="38"/>
      <c r="E39" s="33" t="str">
        <f>IF($C$33&gt;G39,"〇","")</f>
        <v/>
      </c>
      <c r="F39" s="33" t="str">
        <f>IF($C$32&gt;AG39,IF($C$32&lt;AH39,"〇",""),"")</f>
        <v/>
      </c>
      <c r="G39" s="38">
        <v>14130</v>
      </c>
      <c r="H39" s="38" t="s">
        <v>5</v>
      </c>
      <c r="I39" s="38"/>
      <c r="J39" s="38"/>
      <c r="K39" s="38"/>
      <c r="L39" s="38" t="s">
        <v>39</v>
      </c>
      <c r="M39" s="38" t="s">
        <v>40</v>
      </c>
      <c r="N39" s="38">
        <v>7065</v>
      </c>
      <c r="O39" s="38"/>
      <c r="P39" s="38"/>
      <c r="Q39" s="38"/>
      <c r="R39" s="38"/>
      <c r="S39" s="38"/>
      <c r="T39" s="38"/>
      <c r="U39" s="38"/>
      <c r="V39" s="38"/>
      <c r="W39" s="38"/>
      <c r="X39" s="38"/>
      <c r="Y39" s="38"/>
      <c r="Z39" s="38"/>
      <c r="AA39" s="38"/>
      <c r="AB39" s="38"/>
      <c r="AC39" s="38"/>
      <c r="AD39" s="38"/>
      <c r="AE39" s="38"/>
      <c r="AF39" s="39"/>
      <c r="AG39" s="20">
        <v>0</v>
      </c>
      <c r="AH39" s="20">
        <v>30</v>
      </c>
      <c r="AJ39" s="21">
        <f>N39</f>
        <v>7065</v>
      </c>
    </row>
    <row r="40" spans="1:36" ht="19.5" hidden="1" thickTop="1" x14ac:dyDescent="0.4">
      <c r="A40" s="20">
        <v>10</v>
      </c>
      <c r="B40" s="44" t="s">
        <v>6</v>
      </c>
      <c r="C40" s="28"/>
      <c r="D40" s="28"/>
      <c r="E40" s="33" t="str">
        <f>IF($C$33&gt;G40-1,IF($C$33&lt;I40,"〇",""),"")</f>
        <v/>
      </c>
      <c r="F40" s="33" t="str">
        <f t="shared" ref="F40:F56" si="20">IF($C$32&gt;AG40,IF($C$32&lt;AH40,"〇",""),"")</f>
        <v/>
      </c>
      <c r="G40" s="28">
        <v>2869</v>
      </c>
      <c r="H40" s="28" t="s">
        <v>2</v>
      </c>
      <c r="I40" s="28">
        <v>5200</v>
      </c>
      <c r="J40" s="28" t="s">
        <v>3</v>
      </c>
      <c r="K40" s="28"/>
      <c r="L40" s="28" t="s">
        <v>39</v>
      </c>
      <c r="M40" s="28" t="s">
        <v>40</v>
      </c>
      <c r="N40" s="28">
        <v>0.8</v>
      </c>
      <c r="O40" s="28" t="s">
        <v>41</v>
      </c>
      <c r="P40" s="28"/>
      <c r="Q40" s="28"/>
      <c r="R40" s="28"/>
      <c r="S40" s="28"/>
      <c r="T40" s="28"/>
      <c r="U40" s="28"/>
      <c r="V40" s="28"/>
      <c r="W40" s="28"/>
      <c r="X40" s="28"/>
      <c r="Y40" s="28"/>
      <c r="Z40" s="28"/>
      <c r="AA40" s="28"/>
      <c r="AB40" s="28"/>
      <c r="AC40" s="28"/>
      <c r="AD40" s="28"/>
      <c r="AE40" s="28"/>
      <c r="AF40" s="29"/>
      <c r="AG40" s="20">
        <v>29</v>
      </c>
      <c r="AH40" s="20">
        <v>45</v>
      </c>
      <c r="AJ40" s="21">
        <f>ROUNDDOWN(N40*$C$33,0)</f>
        <v>5092</v>
      </c>
    </row>
    <row r="41" spans="1:36" hidden="1" x14ac:dyDescent="0.4">
      <c r="A41" s="20">
        <v>11</v>
      </c>
      <c r="B41" s="45"/>
      <c r="C41" s="33"/>
      <c r="D41" s="33"/>
      <c r="E41" s="33" t="str">
        <f>IF($C$33&gt;G41-1,IF($C$33&lt;I41+1,"〇",""),"")</f>
        <v>〇</v>
      </c>
      <c r="F41" s="33" t="str">
        <f t="shared" si="20"/>
        <v/>
      </c>
      <c r="G41" s="33">
        <v>5200</v>
      </c>
      <c r="H41" s="33" t="s">
        <v>2</v>
      </c>
      <c r="I41" s="33">
        <v>12790</v>
      </c>
      <c r="J41" s="33" t="s">
        <v>4</v>
      </c>
      <c r="K41" s="33"/>
      <c r="L41" s="33" t="s">
        <v>39</v>
      </c>
      <c r="M41" s="33" t="s">
        <v>40</v>
      </c>
      <c r="N41" s="33">
        <v>0.8</v>
      </c>
      <c r="O41" s="33" t="s">
        <v>41</v>
      </c>
      <c r="P41" s="33" t="s">
        <v>42</v>
      </c>
      <c r="Q41" s="33">
        <v>0.3</v>
      </c>
      <c r="R41" s="33" t="s">
        <v>43</v>
      </c>
      <c r="S41" s="33" t="s">
        <v>44</v>
      </c>
      <c r="T41" s="33" t="s">
        <v>41</v>
      </c>
      <c r="U41" s="33" t="s">
        <v>42</v>
      </c>
      <c r="V41" s="33">
        <f>G41</f>
        <v>5200</v>
      </c>
      <c r="W41" s="33" t="s">
        <v>45</v>
      </c>
      <c r="X41" s="33" t="s">
        <v>46</v>
      </c>
      <c r="Y41" s="33" t="s">
        <v>44</v>
      </c>
      <c r="Z41" s="33">
        <f>I41</f>
        <v>12790</v>
      </c>
      <c r="AA41" s="33" t="s">
        <v>42</v>
      </c>
      <c r="AB41" s="33">
        <f>G41</f>
        <v>5200</v>
      </c>
      <c r="AC41" s="33" t="s">
        <v>45</v>
      </c>
      <c r="AD41" s="33" t="s">
        <v>47</v>
      </c>
      <c r="AE41" s="33" t="s">
        <v>41</v>
      </c>
      <c r="AF41" s="34"/>
      <c r="AG41" s="20">
        <v>29</v>
      </c>
      <c r="AH41" s="20">
        <v>45</v>
      </c>
      <c r="AJ41" s="21">
        <f>ROUNDDOWN(N41*$C$33-Q41*(($C$33-V41)/(Z41-AB41))*$C$33,0)</f>
        <v>4799</v>
      </c>
    </row>
    <row r="42" spans="1:36" hidden="1" x14ac:dyDescent="0.4">
      <c r="A42" s="20">
        <v>12</v>
      </c>
      <c r="B42" s="45"/>
      <c r="C42" s="33"/>
      <c r="D42" s="33"/>
      <c r="E42" s="33" t="str">
        <f>IF($C$33&gt;G42,IF($C$33&lt;I42+1,"〇",""),"")</f>
        <v/>
      </c>
      <c r="F42" s="33" t="str">
        <f t="shared" si="20"/>
        <v/>
      </c>
      <c r="G42" s="33">
        <v>12790</v>
      </c>
      <c r="H42" s="33" t="s">
        <v>5</v>
      </c>
      <c r="I42" s="33">
        <v>15690</v>
      </c>
      <c r="J42" s="33" t="s">
        <v>4</v>
      </c>
      <c r="K42" s="33"/>
      <c r="L42" s="33" t="s">
        <v>39</v>
      </c>
      <c r="M42" s="33" t="s">
        <v>40</v>
      </c>
      <c r="N42" s="33">
        <v>0.5</v>
      </c>
      <c r="O42" s="33" t="s">
        <v>41</v>
      </c>
      <c r="P42" s="33"/>
      <c r="Q42" s="33"/>
      <c r="R42" s="33"/>
      <c r="S42" s="33"/>
      <c r="T42" s="33"/>
      <c r="U42" s="33"/>
      <c r="V42" s="33"/>
      <c r="W42" s="33"/>
      <c r="X42" s="33"/>
      <c r="Y42" s="33"/>
      <c r="Z42" s="33"/>
      <c r="AA42" s="33"/>
      <c r="AB42" s="33"/>
      <c r="AC42" s="33"/>
      <c r="AD42" s="33"/>
      <c r="AE42" s="33"/>
      <c r="AF42" s="34"/>
      <c r="AG42" s="20">
        <v>29</v>
      </c>
      <c r="AH42" s="20">
        <v>45</v>
      </c>
      <c r="AJ42" s="21">
        <f>ROUNDDOWN(N42*$C$33,0)</f>
        <v>3183</v>
      </c>
    </row>
    <row r="43" spans="1:36" ht="19.5" hidden="1" thickBot="1" x14ac:dyDescent="0.45">
      <c r="A43" s="20">
        <v>13</v>
      </c>
      <c r="B43" s="46"/>
      <c r="C43" s="38"/>
      <c r="D43" s="38"/>
      <c r="E43" s="33" t="str">
        <f>IF($C$33&gt;G43,"〇","")</f>
        <v/>
      </c>
      <c r="F43" s="33" t="str">
        <f t="shared" si="20"/>
        <v/>
      </c>
      <c r="G43" s="38">
        <v>15690</v>
      </c>
      <c r="H43" s="38" t="s">
        <v>5</v>
      </c>
      <c r="I43" s="38"/>
      <c r="J43" s="38"/>
      <c r="K43" s="38"/>
      <c r="L43" s="38" t="s">
        <v>39</v>
      </c>
      <c r="M43" s="38" t="s">
        <v>40</v>
      </c>
      <c r="N43" s="38">
        <v>7845</v>
      </c>
      <c r="O43" s="38"/>
      <c r="P43" s="38"/>
      <c r="Q43" s="38"/>
      <c r="R43" s="38"/>
      <c r="S43" s="38"/>
      <c r="T43" s="38"/>
      <c r="U43" s="38"/>
      <c r="V43" s="38"/>
      <c r="W43" s="38"/>
      <c r="X43" s="38"/>
      <c r="Y43" s="38"/>
      <c r="Z43" s="38"/>
      <c r="AA43" s="38"/>
      <c r="AB43" s="38"/>
      <c r="AC43" s="38"/>
      <c r="AD43" s="38"/>
      <c r="AE43" s="38"/>
      <c r="AF43" s="39"/>
      <c r="AG43" s="20">
        <v>29</v>
      </c>
      <c r="AH43" s="20">
        <v>45</v>
      </c>
      <c r="AJ43" s="21">
        <f>N43</f>
        <v>7845</v>
      </c>
    </row>
    <row r="44" spans="1:36" ht="19.5" hidden="1" thickTop="1" x14ac:dyDescent="0.4">
      <c r="A44" s="20">
        <v>14</v>
      </c>
      <c r="B44" s="44" t="s">
        <v>7</v>
      </c>
      <c r="C44" s="28"/>
      <c r="D44" s="28"/>
      <c r="E44" s="33" t="str">
        <f>IF($C$33&gt;G44-1,IF($C$33&lt;I44,"〇",""),"")</f>
        <v/>
      </c>
      <c r="F44" s="33" t="str">
        <f t="shared" si="20"/>
        <v/>
      </c>
      <c r="G44" s="28">
        <v>2869</v>
      </c>
      <c r="H44" s="28" t="s">
        <v>2</v>
      </c>
      <c r="I44" s="28">
        <v>5200</v>
      </c>
      <c r="J44" s="28" t="s">
        <v>3</v>
      </c>
      <c r="K44" s="28"/>
      <c r="L44" s="28" t="s">
        <v>39</v>
      </c>
      <c r="M44" s="28" t="s">
        <v>40</v>
      </c>
      <c r="N44" s="28">
        <v>0.8</v>
      </c>
      <c r="O44" s="28" t="s">
        <v>41</v>
      </c>
      <c r="P44" s="28"/>
      <c r="Q44" s="28"/>
      <c r="R44" s="28"/>
      <c r="S44" s="28"/>
      <c r="T44" s="28"/>
      <c r="U44" s="28"/>
      <c r="V44" s="28"/>
      <c r="W44" s="28"/>
      <c r="X44" s="28"/>
      <c r="Y44" s="28"/>
      <c r="Z44" s="28"/>
      <c r="AA44" s="28"/>
      <c r="AB44" s="28"/>
      <c r="AC44" s="28"/>
      <c r="AD44" s="28"/>
      <c r="AE44" s="28"/>
      <c r="AF44" s="29"/>
      <c r="AG44" s="20">
        <v>44</v>
      </c>
      <c r="AH44" s="20">
        <v>60</v>
      </c>
      <c r="AJ44" s="21">
        <f>ROUNDDOWN(N44*$C$33,0)</f>
        <v>5092</v>
      </c>
    </row>
    <row r="45" spans="1:36" hidden="1" x14ac:dyDescent="0.4">
      <c r="A45" s="20">
        <v>15</v>
      </c>
      <c r="B45" s="45"/>
      <c r="C45" s="33"/>
      <c r="D45" s="33"/>
      <c r="E45" s="33" t="str">
        <f>IF($C$33&gt;G45-1,IF($C$33&lt;I45+1,"〇",""),"")</f>
        <v>〇</v>
      </c>
      <c r="F45" s="33" t="str">
        <f t="shared" si="20"/>
        <v/>
      </c>
      <c r="G45" s="33">
        <v>5200</v>
      </c>
      <c r="H45" s="33" t="s">
        <v>2</v>
      </c>
      <c r="I45" s="33">
        <v>12790</v>
      </c>
      <c r="J45" s="33" t="s">
        <v>4</v>
      </c>
      <c r="K45" s="33"/>
      <c r="L45" s="33" t="s">
        <v>39</v>
      </c>
      <c r="M45" s="33" t="s">
        <v>40</v>
      </c>
      <c r="N45" s="33">
        <v>0.8</v>
      </c>
      <c r="O45" s="33" t="s">
        <v>41</v>
      </c>
      <c r="P45" s="33" t="s">
        <v>42</v>
      </c>
      <c r="Q45" s="33">
        <v>0.3</v>
      </c>
      <c r="R45" s="33" t="s">
        <v>43</v>
      </c>
      <c r="S45" s="33" t="s">
        <v>44</v>
      </c>
      <c r="T45" s="33" t="s">
        <v>41</v>
      </c>
      <c r="U45" s="33" t="s">
        <v>42</v>
      </c>
      <c r="V45" s="33">
        <f>G45</f>
        <v>5200</v>
      </c>
      <c r="W45" s="33" t="s">
        <v>45</v>
      </c>
      <c r="X45" s="33" t="s">
        <v>46</v>
      </c>
      <c r="Y45" s="33" t="s">
        <v>44</v>
      </c>
      <c r="Z45" s="33">
        <f>I45</f>
        <v>12790</v>
      </c>
      <c r="AA45" s="33" t="s">
        <v>42</v>
      </c>
      <c r="AB45" s="33">
        <f>G45</f>
        <v>5200</v>
      </c>
      <c r="AC45" s="33" t="s">
        <v>45</v>
      </c>
      <c r="AD45" s="33" t="s">
        <v>47</v>
      </c>
      <c r="AE45" s="33" t="s">
        <v>41</v>
      </c>
      <c r="AF45" s="34"/>
      <c r="AG45" s="20">
        <v>44</v>
      </c>
      <c r="AH45" s="20">
        <v>60</v>
      </c>
      <c r="AJ45" s="21">
        <f>ROUNDDOWN(N45*$C$33-Q45*(($C$33-V45)/(Z45-AB45))*$C$33,0)</f>
        <v>4799</v>
      </c>
    </row>
    <row r="46" spans="1:36" hidden="1" x14ac:dyDescent="0.4">
      <c r="A46" s="20">
        <v>16</v>
      </c>
      <c r="B46" s="45"/>
      <c r="C46" s="33"/>
      <c r="D46" s="33"/>
      <c r="E46" s="33" t="str">
        <f>IF($C$33&gt;G46,IF($C$33&lt;I46+1,"〇",""),"")</f>
        <v/>
      </c>
      <c r="F46" s="33" t="str">
        <f t="shared" si="20"/>
        <v/>
      </c>
      <c r="G46" s="33">
        <v>12790</v>
      </c>
      <c r="H46" s="33" t="s">
        <v>5</v>
      </c>
      <c r="I46" s="33">
        <v>17270</v>
      </c>
      <c r="J46" s="33" t="s">
        <v>4</v>
      </c>
      <c r="K46" s="33"/>
      <c r="L46" s="33" t="s">
        <v>39</v>
      </c>
      <c r="M46" s="33" t="s">
        <v>40</v>
      </c>
      <c r="N46" s="33">
        <v>0.5</v>
      </c>
      <c r="O46" s="33" t="s">
        <v>41</v>
      </c>
      <c r="P46" s="33"/>
      <c r="Q46" s="33"/>
      <c r="R46" s="33"/>
      <c r="S46" s="33"/>
      <c r="T46" s="33"/>
      <c r="U46" s="33"/>
      <c r="V46" s="33"/>
      <c r="W46" s="33"/>
      <c r="X46" s="33"/>
      <c r="Y46" s="33"/>
      <c r="Z46" s="33"/>
      <c r="AA46" s="33"/>
      <c r="AB46" s="33"/>
      <c r="AC46" s="33"/>
      <c r="AD46" s="33"/>
      <c r="AE46" s="33"/>
      <c r="AF46" s="34"/>
      <c r="AG46" s="20">
        <v>44</v>
      </c>
      <c r="AH46" s="20">
        <v>60</v>
      </c>
      <c r="AJ46" s="21">
        <f>ROUNDDOWN(N46*$C$33,0)</f>
        <v>3183</v>
      </c>
    </row>
    <row r="47" spans="1:36" ht="19.5" hidden="1" thickBot="1" x14ac:dyDescent="0.45">
      <c r="A47" s="20">
        <v>17</v>
      </c>
      <c r="B47" s="46"/>
      <c r="C47" s="38"/>
      <c r="D47" s="38"/>
      <c r="E47" s="33" t="str">
        <f>IF($C$33&gt;G47,"〇","")</f>
        <v/>
      </c>
      <c r="F47" s="33" t="str">
        <f t="shared" si="20"/>
        <v/>
      </c>
      <c r="G47" s="38">
        <v>17270</v>
      </c>
      <c r="H47" s="38" t="s">
        <v>5</v>
      </c>
      <c r="I47" s="38"/>
      <c r="J47" s="38"/>
      <c r="K47" s="38"/>
      <c r="L47" s="38" t="s">
        <v>39</v>
      </c>
      <c r="M47" s="38" t="s">
        <v>40</v>
      </c>
      <c r="N47" s="38">
        <v>8635</v>
      </c>
      <c r="O47" s="38"/>
      <c r="P47" s="38"/>
      <c r="Q47" s="38"/>
      <c r="R47" s="38"/>
      <c r="S47" s="38"/>
      <c r="T47" s="38"/>
      <c r="U47" s="38"/>
      <c r="V47" s="38"/>
      <c r="W47" s="38"/>
      <c r="X47" s="38"/>
      <c r="Y47" s="38"/>
      <c r="Z47" s="38"/>
      <c r="AA47" s="38"/>
      <c r="AB47" s="38"/>
      <c r="AC47" s="38"/>
      <c r="AD47" s="38"/>
      <c r="AE47" s="38"/>
      <c r="AF47" s="39"/>
      <c r="AG47" s="20">
        <v>44</v>
      </c>
      <c r="AH47" s="20">
        <v>60</v>
      </c>
      <c r="AJ47" s="21">
        <f>N47</f>
        <v>8635</v>
      </c>
    </row>
    <row r="48" spans="1:36" ht="19.5" hidden="1" thickTop="1" x14ac:dyDescent="0.4">
      <c r="A48" s="20">
        <v>18</v>
      </c>
      <c r="B48" s="44" t="s">
        <v>8</v>
      </c>
      <c r="C48" s="28"/>
      <c r="D48" s="28"/>
      <c r="E48" s="33" t="str">
        <f t="shared" ref="E48" si="21">IF($C$33&gt;G48-1,IF($C$33&lt;I48,"〇",""),"")</f>
        <v/>
      </c>
      <c r="F48" s="33" t="str">
        <f>IF($C$32&gt;AG48,IF($C$32&lt;AH48,"〇",""),"")</f>
        <v/>
      </c>
      <c r="G48" s="28">
        <v>2869</v>
      </c>
      <c r="H48" s="28" t="s">
        <v>2</v>
      </c>
      <c r="I48" s="28">
        <v>5200</v>
      </c>
      <c r="J48" s="28" t="s">
        <v>3</v>
      </c>
      <c r="K48" s="28"/>
      <c r="L48" s="28" t="s">
        <v>39</v>
      </c>
      <c r="M48" s="28" t="s">
        <v>40</v>
      </c>
      <c r="N48" s="28">
        <v>0.8</v>
      </c>
      <c r="O48" s="28" t="s">
        <v>41</v>
      </c>
      <c r="P48" s="28"/>
      <c r="Q48" s="28"/>
      <c r="R48" s="28"/>
      <c r="S48" s="28"/>
      <c r="T48" s="28"/>
      <c r="U48" s="28"/>
      <c r="V48" s="28"/>
      <c r="W48" s="28"/>
      <c r="X48" s="28"/>
      <c r="Y48" s="28"/>
      <c r="Z48" s="28"/>
      <c r="AA48" s="28"/>
      <c r="AB48" s="28"/>
      <c r="AC48" s="28"/>
      <c r="AD48" s="28"/>
      <c r="AE48" s="28"/>
      <c r="AF48" s="29"/>
      <c r="AG48" s="20">
        <v>59</v>
      </c>
      <c r="AH48" s="20">
        <v>65</v>
      </c>
      <c r="AJ48" s="21">
        <f>ROUNDDOWN(N48*$C$33,0)</f>
        <v>5092</v>
      </c>
    </row>
    <row r="49" spans="1:37" hidden="1" x14ac:dyDescent="0.4">
      <c r="A49" s="20">
        <v>19</v>
      </c>
      <c r="B49" s="45"/>
      <c r="C49" s="33"/>
      <c r="D49" s="33"/>
      <c r="E49" s="33" t="str">
        <f>IF($C$33&gt;G49-1,IF($C$33&lt;I49+1,"〇",""),"")</f>
        <v>〇</v>
      </c>
      <c r="F49" s="33" t="str">
        <f t="shared" si="20"/>
        <v/>
      </c>
      <c r="G49" s="33">
        <v>5200</v>
      </c>
      <c r="H49" s="33" t="s">
        <v>2</v>
      </c>
      <c r="I49" s="33">
        <v>11490</v>
      </c>
      <c r="J49" s="33" t="s">
        <v>4</v>
      </c>
      <c r="K49" s="33"/>
      <c r="L49" s="33" t="s">
        <v>39</v>
      </c>
      <c r="M49" s="33" t="s">
        <v>40</v>
      </c>
      <c r="N49" s="33">
        <v>0.8</v>
      </c>
      <c r="O49" s="33" t="s">
        <v>41</v>
      </c>
      <c r="P49" s="33" t="s">
        <v>42</v>
      </c>
      <c r="Q49" s="33">
        <v>0.35</v>
      </c>
      <c r="R49" s="33" t="s">
        <v>43</v>
      </c>
      <c r="S49" s="33" t="s">
        <v>44</v>
      </c>
      <c r="T49" s="33" t="s">
        <v>41</v>
      </c>
      <c r="U49" s="33" t="s">
        <v>42</v>
      </c>
      <c r="V49" s="33">
        <f>G49</f>
        <v>5200</v>
      </c>
      <c r="W49" s="33" t="s">
        <v>45</v>
      </c>
      <c r="X49" s="33" t="s">
        <v>46</v>
      </c>
      <c r="Y49" s="33" t="s">
        <v>44</v>
      </c>
      <c r="Z49" s="33">
        <f>I49</f>
        <v>11490</v>
      </c>
      <c r="AA49" s="33" t="s">
        <v>42</v>
      </c>
      <c r="AB49" s="33">
        <f>G49</f>
        <v>5200</v>
      </c>
      <c r="AC49" s="33" t="s">
        <v>45</v>
      </c>
      <c r="AD49" s="33" t="s">
        <v>47</v>
      </c>
      <c r="AE49" s="33" t="s">
        <v>41</v>
      </c>
      <c r="AF49" s="34"/>
      <c r="AG49" s="20">
        <v>59</v>
      </c>
      <c r="AH49" s="20">
        <v>65</v>
      </c>
      <c r="AJ49" s="21">
        <f>ROUNDDOWN(N49*$C$33-Q49*(($C$33-V49)/(Z49-AB49))*$C$33,0)</f>
        <v>4679</v>
      </c>
      <c r="AK49" s="20" t="str">
        <f>IF(AJ49&gt;AJ50,"","〇")</f>
        <v>〇</v>
      </c>
    </row>
    <row r="50" spans="1:37" hidden="1" x14ac:dyDescent="0.4">
      <c r="A50" s="20">
        <v>20</v>
      </c>
      <c r="B50" s="45"/>
      <c r="C50" s="33"/>
      <c r="D50" s="33"/>
      <c r="E50" s="33"/>
      <c r="F50" s="33" t="str">
        <f t="shared" si="20"/>
        <v/>
      </c>
      <c r="G50" s="33"/>
      <c r="H50" s="33"/>
      <c r="I50" s="33"/>
      <c r="J50" s="33"/>
      <c r="K50" s="33"/>
      <c r="L50" s="33" t="s">
        <v>39</v>
      </c>
      <c r="M50" s="33" t="s">
        <v>40</v>
      </c>
      <c r="N50" s="33">
        <v>0.05</v>
      </c>
      <c r="O50" s="33" t="s">
        <v>41</v>
      </c>
      <c r="P50" s="33" t="s">
        <v>48</v>
      </c>
      <c r="Q50" s="33" t="s">
        <v>44</v>
      </c>
      <c r="R50" s="33">
        <f>I49</f>
        <v>11490</v>
      </c>
      <c r="S50" s="33" t="s">
        <v>13</v>
      </c>
      <c r="T50" s="33">
        <v>0.4</v>
      </c>
      <c r="U50" s="33" t="s">
        <v>45</v>
      </c>
      <c r="V50" s="33"/>
      <c r="W50" s="33"/>
      <c r="X50" s="33"/>
      <c r="Y50" s="33"/>
      <c r="Z50" s="33"/>
      <c r="AA50" s="33"/>
      <c r="AB50" s="33"/>
      <c r="AC50" s="33"/>
      <c r="AD50" s="33"/>
      <c r="AE50" s="33"/>
      <c r="AF50" s="34"/>
      <c r="AG50" s="20">
        <v>59</v>
      </c>
      <c r="AH50" s="20">
        <v>65</v>
      </c>
      <c r="AJ50" s="21">
        <f>ROUNDDOWN(N50*$C$33+(R50*T50),0)</f>
        <v>4914</v>
      </c>
      <c r="AK50" s="20" t="str">
        <f>IF(AJ49&gt;AJ50,"〇","")</f>
        <v/>
      </c>
    </row>
    <row r="51" spans="1:37" hidden="1" x14ac:dyDescent="0.4">
      <c r="A51" s="20">
        <v>21</v>
      </c>
      <c r="B51" s="45"/>
      <c r="C51" s="33"/>
      <c r="D51" s="33"/>
      <c r="E51" s="33" t="str">
        <f>IF($C$33&gt;G51,IF($C$33&lt;I51+1,"〇",""),"")</f>
        <v/>
      </c>
      <c r="F51" s="33" t="str">
        <f t="shared" si="20"/>
        <v/>
      </c>
      <c r="G51" s="33">
        <v>11490</v>
      </c>
      <c r="H51" s="33" t="s">
        <v>5</v>
      </c>
      <c r="I51" s="33">
        <v>16490</v>
      </c>
      <c r="J51" s="33" t="s">
        <v>4</v>
      </c>
      <c r="K51" s="33"/>
      <c r="L51" s="33" t="s">
        <v>39</v>
      </c>
      <c r="M51" s="33" t="s">
        <v>40</v>
      </c>
      <c r="N51" s="33">
        <v>0.45</v>
      </c>
      <c r="O51" s="33" t="s">
        <v>41</v>
      </c>
      <c r="P51" s="33"/>
      <c r="Q51" s="33"/>
      <c r="R51" s="33"/>
      <c r="S51" s="33"/>
      <c r="T51" s="33"/>
      <c r="U51" s="33"/>
      <c r="V51" s="33"/>
      <c r="W51" s="33"/>
      <c r="X51" s="33"/>
      <c r="Y51" s="33"/>
      <c r="Z51" s="33"/>
      <c r="AA51" s="33"/>
      <c r="AB51" s="33"/>
      <c r="AC51" s="33"/>
      <c r="AD51" s="33"/>
      <c r="AE51" s="33"/>
      <c r="AF51" s="34"/>
      <c r="AG51" s="20">
        <v>59</v>
      </c>
      <c r="AH51" s="20">
        <v>65</v>
      </c>
      <c r="AJ51" s="21">
        <f>ROUNDDOWN(N51*$C$33,0)</f>
        <v>2864</v>
      </c>
    </row>
    <row r="52" spans="1:37" ht="19.5" hidden="1" thickBot="1" x14ac:dyDescent="0.45">
      <c r="A52" s="20">
        <v>22</v>
      </c>
      <c r="B52" s="46"/>
      <c r="C52" s="38"/>
      <c r="D52" s="38"/>
      <c r="E52" s="33" t="str">
        <f>IF($C$33&gt;G52,"〇","")</f>
        <v/>
      </c>
      <c r="F52" s="33" t="str">
        <f t="shared" si="20"/>
        <v/>
      </c>
      <c r="G52" s="38">
        <v>16490</v>
      </c>
      <c r="H52" s="38" t="s">
        <v>5</v>
      </c>
      <c r="I52" s="38"/>
      <c r="J52" s="38"/>
      <c r="K52" s="38"/>
      <c r="L52" s="38" t="s">
        <v>39</v>
      </c>
      <c r="M52" s="38" t="s">
        <v>40</v>
      </c>
      <c r="N52" s="38">
        <v>7420</v>
      </c>
      <c r="O52" s="38"/>
      <c r="P52" s="38"/>
      <c r="Q52" s="38"/>
      <c r="R52" s="38"/>
      <c r="S52" s="38"/>
      <c r="T52" s="38"/>
      <c r="U52" s="38"/>
      <c r="V52" s="38"/>
      <c r="W52" s="38"/>
      <c r="X52" s="38"/>
      <c r="Y52" s="38"/>
      <c r="Z52" s="38"/>
      <c r="AA52" s="38"/>
      <c r="AB52" s="38"/>
      <c r="AC52" s="38"/>
      <c r="AD52" s="38"/>
      <c r="AE52" s="38"/>
      <c r="AF52" s="39"/>
      <c r="AG52" s="20">
        <v>59</v>
      </c>
      <c r="AH52" s="20">
        <v>65</v>
      </c>
      <c r="AJ52" s="21">
        <f>N52</f>
        <v>7420</v>
      </c>
    </row>
    <row r="53" spans="1:37" ht="19.5" hidden="1" thickTop="1" x14ac:dyDescent="0.4">
      <c r="A53" s="20">
        <v>23</v>
      </c>
      <c r="B53" s="44" t="s">
        <v>9</v>
      </c>
      <c r="C53" s="28"/>
      <c r="D53" s="28"/>
      <c r="E53" s="33" t="str">
        <f>IF($C$33&gt;G53-1,IF($C$33&lt;I53,"〇",""),"")</f>
        <v/>
      </c>
      <c r="F53" s="33" t="str">
        <f>IF($C$32&gt;AG53,IF($C$32&lt;AH53,"〇",""),"")</f>
        <v>〇</v>
      </c>
      <c r="G53" s="28">
        <v>2869</v>
      </c>
      <c r="H53" s="28" t="s">
        <v>2</v>
      </c>
      <c r="I53" s="28">
        <v>5200</v>
      </c>
      <c r="J53" s="28" t="s">
        <v>3</v>
      </c>
      <c r="K53" s="28"/>
      <c r="L53" s="28" t="s">
        <v>39</v>
      </c>
      <c r="M53" s="28" t="s">
        <v>40</v>
      </c>
      <c r="N53" s="28">
        <v>0.8</v>
      </c>
      <c r="O53" s="28" t="s">
        <v>41</v>
      </c>
      <c r="P53" s="28"/>
      <c r="Q53" s="28"/>
      <c r="R53" s="28"/>
      <c r="S53" s="28"/>
      <c r="T53" s="28"/>
      <c r="U53" s="28"/>
      <c r="V53" s="28"/>
      <c r="W53" s="28"/>
      <c r="X53" s="28"/>
      <c r="Y53" s="28"/>
      <c r="Z53" s="28"/>
      <c r="AA53" s="28"/>
      <c r="AB53" s="28"/>
      <c r="AC53" s="28"/>
      <c r="AD53" s="28"/>
      <c r="AE53" s="28"/>
      <c r="AF53" s="29"/>
      <c r="AG53" s="20">
        <v>64</v>
      </c>
      <c r="AH53" s="20">
        <v>100</v>
      </c>
      <c r="AJ53" s="21">
        <f>ROUNDDOWN(N53*$C$33,0)</f>
        <v>5092</v>
      </c>
    </row>
    <row r="54" spans="1:37" hidden="1" x14ac:dyDescent="0.4">
      <c r="A54" s="20">
        <v>24</v>
      </c>
      <c r="B54" s="45"/>
      <c r="C54" s="33"/>
      <c r="D54" s="33"/>
      <c r="E54" s="33" t="str">
        <f>IF($C$33&gt;G54-1,IF($C$33&lt;I54+1,"〇",""),"")</f>
        <v>〇</v>
      </c>
      <c r="F54" s="33" t="str">
        <f t="shared" si="20"/>
        <v>〇</v>
      </c>
      <c r="G54" s="33">
        <v>5200</v>
      </c>
      <c r="H54" s="33" t="s">
        <v>2</v>
      </c>
      <c r="I54" s="33">
        <v>12790</v>
      </c>
      <c r="J54" s="33" t="s">
        <v>4</v>
      </c>
      <c r="K54" s="33"/>
      <c r="L54" s="33" t="s">
        <v>39</v>
      </c>
      <c r="M54" s="33" t="s">
        <v>40</v>
      </c>
      <c r="N54" s="33">
        <v>0.8</v>
      </c>
      <c r="O54" s="33" t="s">
        <v>41</v>
      </c>
      <c r="P54" s="33" t="s">
        <v>42</v>
      </c>
      <c r="Q54" s="33">
        <v>0.3</v>
      </c>
      <c r="R54" s="33" t="s">
        <v>43</v>
      </c>
      <c r="S54" s="33" t="s">
        <v>44</v>
      </c>
      <c r="T54" s="33" t="s">
        <v>41</v>
      </c>
      <c r="U54" s="33" t="s">
        <v>42</v>
      </c>
      <c r="V54" s="33">
        <f>G54</f>
        <v>5200</v>
      </c>
      <c r="W54" s="33" t="s">
        <v>45</v>
      </c>
      <c r="X54" s="33" t="s">
        <v>46</v>
      </c>
      <c r="Y54" s="33" t="s">
        <v>44</v>
      </c>
      <c r="Z54" s="33">
        <f>I54</f>
        <v>12790</v>
      </c>
      <c r="AA54" s="33" t="s">
        <v>42</v>
      </c>
      <c r="AB54" s="33">
        <f>G54</f>
        <v>5200</v>
      </c>
      <c r="AC54" s="33" t="s">
        <v>45</v>
      </c>
      <c r="AD54" s="33" t="s">
        <v>47</v>
      </c>
      <c r="AE54" s="33" t="s">
        <v>41</v>
      </c>
      <c r="AF54" s="34"/>
      <c r="AG54" s="20">
        <v>64</v>
      </c>
      <c r="AH54" s="20">
        <v>100</v>
      </c>
      <c r="AJ54" s="21">
        <f>ROUNDDOWN(N54*$C$33-Q54*(($C$33-V54)/(Z54-AB54))*$C$33,0)</f>
        <v>4799</v>
      </c>
    </row>
    <row r="55" spans="1:37" hidden="1" x14ac:dyDescent="0.4">
      <c r="A55" s="20">
        <v>25</v>
      </c>
      <c r="B55" s="45"/>
      <c r="C55" s="33"/>
      <c r="D55" s="33"/>
      <c r="E55" s="33" t="str">
        <f>IF($C$33&gt;G55,IF($C$33&lt;I55+1,"〇",""),"")</f>
        <v/>
      </c>
      <c r="F55" s="33" t="str">
        <f t="shared" si="20"/>
        <v>〇</v>
      </c>
      <c r="G55" s="33">
        <v>12790</v>
      </c>
      <c r="H55" s="33" t="s">
        <v>5</v>
      </c>
      <c r="I55" s="33">
        <v>14130</v>
      </c>
      <c r="J55" s="33" t="s">
        <v>4</v>
      </c>
      <c r="K55" s="33"/>
      <c r="L55" s="33" t="s">
        <v>39</v>
      </c>
      <c r="M55" s="33" t="s">
        <v>40</v>
      </c>
      <c r="N55" s="33">
        <v>0.5</v>
      </c>
      <c r="O55" s="33" t="s">
        <v>41</v>
      </c>
      <c r="P55" s="33"/>
      <c r="Q55" s="33"/>
      <c r="R55" s="33"/>
      <c r="S55" s="33"/>
      <c r="T55" s="33"/>
      <c r="U55" s="33"/>
      <c r="V55" s="33"/>
      <c r="W55" s="33"/>
      <c r="X55" s="33"/>
      <c r="Y55" s="33"/>
      <c r="Z55" s="33"/>
      <c r="AA55" s="33"/>
      <c r="AB55" s="33"/>
      <c r="AC55" s="33"/>
      <c r="AD55" s="33"/>
      <c r="AE55" s="33"/>
      <c r="AF55" s="34"/>
      <c r="AG55" s="20">
        <v>64</v>
      </c>
      <c r="AH55" s="20">
        <v>100</v>
      </c>
      <c r="AJ55" s="21">
        <f>ROUNDDOWN(N55*$C$33,0)</f>
        <v>3183</v>
      </c>
    </row>
    <row r="56" spans="1:37" ht="19.5" hidden="1" thickBot="1" x14ac:dyDescent="0.45">
      <c r="A56" s="20">
        <v>26</v>
      </c>
      <c r="B56" s="46"/>
      <c r="C56" s="38"/>
      <c r="D56" s="38"/>
      <c r="E56" s="33" t="str">
        <f>IF($C$33&gt;G56,"〇","")</f>
        <v/>
      </c>
      <c r="F56" s="33" t="str">
        <f t="shared" si="20"/>
        <v>〇</v>
      </c>
      <c r="G56" s="38">
        <v>14130</v>
      </c>
      <c r="H56" s="38" t="s">
        <v>5</v>
      </c>
      <c r="I56" s="38"/>
      <c r="J56" s="38"/>
      <c r="K56" s="38"/>
      <c r="L56" s="38" t="s">
        <v>39</v>
      </c>
      <c r="M56" s="38" t="s">
        <v>40</v>
      </c>
      <c r="N56" s="38">
        <v>7065</v>
      </c>
      <c r="O56" s="38"/>
      <c r="P56" s="38"/>
      <c r="Q56" s="38"/>
      <c r="R56" s="38"/>
      <c r="S56" s="38"/>
      <c r="T56" s="38"/>
      <c r="U56" s="38"/>
      <c r="V56" s="38"/>
      <c r="W56" s="38"/>
      <c r="X56" s="38"/>
      <c r="Y56" s="38"/>
      <c r="Z56" s="38"/>
      <c r="AA56" s="38"/>
      <c r="AB56" s="38"/>
      <c r="AC56" s="38"/>
      <c r="AD56" s="38"/>
      <c r="AE56" s="38"/>
      <c r="AF56" s="39"/>
      <c r="AG56" s="20">
        <v>64</v>
      </c>
      <c r="AH56" s="20">
        <v>100</v>
      </c>
      <c r="AJ56" s="21">
        <f>N56</f>
        <v>7065</v>
      </c>
    </row>
  </sheetData>
  <sheetProtection algorithmName="SHA-512" hashValue="hgyQT+bF7aQ0asc7R10qgo5PSNx/ouWKHVXTppMevRwhxuZjEODO9hr3UOh2QfSWrXAHS5QcMmpYslSD95spMQ==" saltValue="cGKUpI4Sa5iPGZ50Ky64aQ==" spinCount="100000" sheet="1" objects="1" scenarios="1" selectLockedCells="1" selectUnlockedCells="1"/>
  <mergeCells count="12">
    <mergeCell ref="E34:F34"/>
    <mergeCell ref="C2:F2"/>
    <mergeCell ref="B3:B6"/>
    <mergeCell ref="F16:F17"/>
    <mergeCell ref="H16:H17"/>
    <mergeCell ref="B20:B23"/>
    <mergeCell ref="B15:B19"/>
    <mergeCell ref="B11:B14"/>
    <mergeCell ref="B7:B10"/>
    <mergeCell ref="E16:E17"/>
    <mergeCell ref="D16:D17"/>
    <mergeCell ref="C16:C17"/>
  </mergeCells>
  <phoneticPr fontId="1"/>
  <pageMargins left="0.7" right="0.7" top="0.75" bottom="0.75" header="0.3" footer="0.3"/>
  <pageSetup paperSize="9" orientation="landscape" r:id="rId1"/>
  <colBreaks count="1" manualBreakCount="1">
    <brk id="8"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D848-2E10-4491-9F70-F75660C13AC1}">
  <dimension ref="A1:AK57"/>
  <sheetViews>
    <sheetView zoomScale="70" zoomScaleNormal="70" workbookViewId="0">
      <selection activeCell="M3" sqref="M3"/>
    </sheetView>
  </sheetViews>
  <sheetFormatPr defaultRowHeight="18.75" x14ac:dyDescent="0.4"/>
  <cols>
    <col min="1" max="1" width="9" style="20"/>
    <col min="2" max="2" width="14" style="20" customWidth="1"/>
    <col min="3" max="3" width="9.875" style="20" customWidth="1"/>
    <col min="4" max="4" width="7.125" style="20" customWidth="1"/>
    <col min="5" max="5" width="9.875" style="20" customWidth="1"/>
    <col min="6" max="6" width="7.125" style="20" customWidth="1"/>
    <col min="7" max="7" width="39.25" style="20" customWidth="1"/>
    <col min="8" max="8" width="18.75" style="20" customWidth="1"/>
    <col min="9" max="9" width="7.75" style="20" customWidth="1"/>
    <col min="10" max="12" width="2.375" style="20" customWidth="1"/>
    <col min="13" max="13" width="7.75" style="20" customWidth="1"/>
    <col min="14" max="14" width="11.25" style="20" customWidth="1"/>
    <col min="15" max="17" width="2.375" style="20" customWidth="1"/>
    <col min="18" max="18" width="7.75" style="20" customWidth="1"/>
    <col min="19" max="21" width="2.375" style="20" customWidth="1"/>
    <col min="22" max="22" width="7.75" style="20" customWidth="1"/>
    <col min="23" max="23" width="2.375" style="20" customWidth="1"/>
    <col min="24" max="24" width="7.75" style="20" customWidth="1"/>
    <col min="25" max="27" width="2.375" style="20" customWidth="1"/>
    <col min="28" max="28" width="2.875" style="20" customWidth="1"/>
    <col min="29" max="31" width="3.625" style="20" customWidth="1"/>
    <col min="32" max="35" width="9" style="20"/>
    <col min="36" max="36" width="10.625" style="21" customWidth="1"/>
    <col min="37" max="16384" width="9" style="20"/>
  </cols>
  <sheetData>
    <row r="1" spans="1:36" ht="19.5" thickBot="1" x14ac:dyDescent="0.45">
      <c r="B1" s="20" t="str">
        <f>"基本手当日額の計算式（"&amp;G34&amp;"）"</f>
        <v>基本手当日額の計算式（R7.8.1～）</v>
      </c>
    </row>
    <row r="2" spans="1:36" ht="20.25" thickTop="1" thickBot="1" x14ac:dyDescent="0.45">
      <c r="B2" s="22"/>
      <c r="C2" s="88" t="s">
        <v>1</v>
      </c>
      <c r="D2" s="88"/>
      <c r="E2" s="88"/>
      <c r="F2" s="88"/>
      <c r="G2" s="23" t="s">
        <v>49</v>
      </c>
      <c r="H2" s="24"/>
      <c r="K2" s="21"/>
      <c r="AJ2" s="20"/>
    </row>
    <row r="3" spans="1:36" ht="19.5" thickTop="1" x14ac:dyDescent="0.4">
      <c r="A3" s="20" t="str">
        <f>IF(E36="〇",IF(F36="〇","〇",""),"")</f>
        <v/>
      </c>
      <c r="B3" s="89" t="str">
        <f>B36</f>
        <v>29歳以下</v>
      </c>
      <c r="C3" s="25">
        <f>G36</f>
        <v>3014</v>
      </c>
      <c r="D3" s="26" t="str">
        <f t="shared" ref="D3:F18" si="0">H36</f>
        <v>円以上</v>
      </c>
      <c r="E3" s="26">
        <f t="shared" si="0"/>
        <v>5340</v>
      </c>
      <c r="F3" s="27" t="str">
        <f t="shared" si="0"/>
        <v>円未満</v>
      </c>
      <c r="G3" s="28" t="str">
        <f>L36&amp;M36&amp;N36&amp;O36&amp;P36&amp;Q36&amp;R36&amp;S36&amp;T36&amp;U36&amp;V36&amp;W36&amp;X36&amp;Y36&amp;Z36&amp;AA36&amp;AB36&amp;AC36&amp;AD36&amp;AE36</f>
        <v>y=0.8w</v>
      </c>
      <c r="H3" s="29"/>
      <c r="K3" s="21"/>
      <c r="AJ3" s="20"/>
    </row>
    <row r="4" spans="1:36" x14ac:dyDescent="0.4">
      <c r="A4" s="20" t="str">
        <f t="shared" ref="A4:A23" si="1">IF(E37="〇",IF(F37="〇","〇",""),"")</f>
        <v/>
      </c>
      <c r="B4" s="90"/>
      <c r="C4" s="30">
        <f>G37</f>
        <v>5340</v>
      </c>
      <c r="D4" s="31" t="str">
        <f t="shared" si="0"/>
        <v>円以上</v>
      </c>
      <c r="E4" s="31">
        <f t="shared" si="0"/>
        <v>13140</v>
      </c>
      <c r="F4" s="32" t="str">
        <f t="shared" si="0"/>
        <v>円以下</v>
      </c>
      <c r="G4" s="33" t="str">
        <f t="shared" ref="G4:G23" si="2">L37&amp;M37&amp;N37&amp;O37&amp;P37&amp;Q37&amp;R37&amp;S37&amp;T37&amp;U37&amp;V37&amp;W37&amp;X37&amp;Y37&amp;Z37&amp;AA37&amp;AB37&amp;AC37&amp;AD37&amp;AE37</f>
        <v>y=0.8w-0.3{(w-5340)/(13140-5340)}w</v>
      </c>
      <c r="H4" s="34"/>
      <c r="K4" s="21"/>
      <c r="AJ4" s="20"/>
    </row>
    <row r="5" spans="1:36" x14ac:dyDescent="0.4">
      <c r="A5" s="20" t="str">
        <f t="shared" si="1"/>
        <v/>
      </c>
      <c r="B5" s="90"/>
      <c r="C5" s="30">
        <f t="shared" ref="C5:C10" si="3">G38</f>
        <v>13140</v>
      </c>
      <c r="D5" s="31" t="str">
        <f t="shared" si="0"/>
        <v>円超</v>
      </c>
      <c r="E5" s="31">
        <f t="shared" si="0"/>
        <v>14510</v>
      </c>
      <c r="F5" s="32" t="str">
        <f t="shared" si="0"/>
        <v>円以下</v>
      </c>
      <c r="G5" s="33" t="str">
        <f t="shared" si="2"/>
        <v>y=0.5w</v>
      </c>
      <c r="H5" s="34"/>
      <c r="K5" s="21"/>
      <c r="AJ5" s="20"/>
    </row>
    <row r="6" spans="1:36" ht="19.5" thickBot="1" x14ac:dyDescent="0.45">
      <c r="A6" s="20" t="str">
        <f t="shared" si="1"/>
        <v/>
      </c>
      <c r="B6" s="91"/>
      <c r="C6" s="35">
        <f t="shared" si="3"/>
        <v>14510</v>
      </c>
      <c r="D6" s="36" t="str">
        <f t="shared" si="0"/>
        <v>円超</v>
      </c>
      <c r="E6" s="36"/>
      <c r="F6" s="37"/>
      <c r="G6" s="38" t="str">
        <f t="shared" si="2"/>
        <v>y=6945</v>
      </c>
      <c r="H6" s="39"/>
      <c r="K6" s="21"/>
      <c r="AJ6" s="20"/>
    </row>
    <row r="7" spans="1:36" ht="19.5" thickTop="1" x14ac:dyDescent="0.4">
      <c r="A7" s="20" t="str">
        <f t="shared" si="1"/>
        <v/>
      </c>
      <c r="B7" s="89" t="str">
        <f>B40</f>
        <v>30～44歳</v>
      </c>
      <c r="C7" s="25">
        <f t="shared" si="3"/>
        <v>3014</v>
      </c>
      <c r="D7" s="26" t="str">
        <f t="shared" si="0"/>
        <v>円以上</v>
      </c>
      <c r="E7" s="26">
        <f t="shared" si="0"/>
        <v>5340</v>
      </c>
      <c r="F7" s="27" t="str">
        <f t="shared" si="0"/>
        <v>円未満</v>
      </c>
      <c r="G7" s="28" t="str">
        <f t="shared" si="2"/>
        <v>y=0.8w</v>
      </c>
      <c r="H7" s="29"/>
      <c r="K7" s="21"/>
      <c r="AJ7" s="20"/>
    </row>
    <row r="8" spans="1:36" x14ac:dyDescent="0.4">
      <c r="A8" s="20" t="str">
        <f t="shared" si="1"/>
        <v/>
      </c>
      <c r="B8" s="90"/>
      <c r="C8" s="30">
        <f t="shared" si="3"/>
        <v>5340</v>
      </c>
      <c r="D8" s="31" t="str">
        <f t="shared" si="0"/>
        <v>円以上</v>
      </c>
      <c r="E8" s="31">
        <f t="shared" si="0"/>
        <v>13140</v>
      </c>
      <c r="F8" s="32" t="str">
        <f t="shared" si="0"/>
        <v>円以下</v>
      </c>
      <c r="G8" s="33" t="str">
        <f t="shared" si="2"/>
        <v>y=0.8w-0.3{(w-5340)/(13140-5340)}w</v>
      </c>
      <c r="H8" s="34"/>
      <c r="K8" s="21"/>
      <c r="AJ8" s="20"/>
    </row>
    <row r="9" spans="1:36" x14ac:dyDescent="0.4">
      <c r="A9" s="20" t="str">
        <f t="shared" si="1"/>
        <v/>
      </c>
      <c r="B9" s="90"/>
      <c r="C9" s="30">
        <f t="shared" si="3"/>
        <v>13140</v>
      </c>
      <c r="D9" s="31" t="str">
        <f t="shared" si="0"/>
        <v>円超</v>
      </c>
      <c r="E9" s="31">
        <f t="shared" si="0"/>
        <v>16110</v>
      </c>
      <c r="F9" s="32" t="str">
        <f t="shared" si="0"/>
        <v>円以下</v>
      </c>
      <c r="G9" s="33" t="str">
        <f t="shared" si="2"/>
        <v>y=0.5w</v>
      </c>
      <c r="H9" s="34"/>
      <c r="K9" s="21"/>
      <c r="AJ9" s="20"/>
    </row>
    <row r="10" spans="1:36" ht="19.5" thickBot="1" x14ac:dyDescent="0.45">
      <c r="A10" s="20" t="str">
        <f t="shared" si="1"/>
        <v/>
      </c>
      <c r="B10" s="91"/>
      <c r="C10" s="35">
        <f t="shared" si="3"/>
        <v>16110</v>
      </c>
      <c r="D10" s="36" t="str">
        <f t="shared" si="0"/>
        <v>円超</v>
      </c>
      <c r="E10" s="36"/>
      <c r="F10" s="37"/>
      <c r="G10" s="38" t="str">
        <f t="shared" si="2"/>
        <v>y=7715</v>
      </c>
      <c r="H10" s="39"/>
      <c r="K10" s="21"/>
      <c r="AJ10" s="20"/>
    </row>
    <row r="11" spans="1:36" ht="19.5" thickTop="1" x14ac:dyDescent="0.4">
      <c r="A11" s="20" t="str">
        <f t="shared" si="1"/>
        <v/>
      </c>
      <c r="B11" s="89" t="str">
        <f>B44</f>
        <v>45～59歳</v>
      </c>
      <c r="C11" s="25">
        <f>G44</f>
        <v>3014</v>
      </c>
      <c r="D11" s="26" t="str">
        <f t="shared" si="0"/>
        <v>円以上</v>
      </c>
      <c r="E11" s="26">
        <f t="shared" si="0"/>
        <v>5340</v>
      </c>
      <c r="F11" s="27" t="str">
        <f t="shared" si="0"/>
        <v>円未満</v>
      </c>
      <c r="G11" s="28" t="str">
        <f t="shared" si="2"/>
        <v>y=0.8w</v>
      </c>
      <c r="H11" s="29"/>
      <c r="K11" s="21"/>
      <c r="AJ11" s="20"/>
    </row>
    <row r="12" spans="1:36" x14ac:dyDescent="0.4">
      <c r="A12" s="20" t="str">
        <f t="shared" si="1"/>
        <v/>
      </c>
      <c r="B12" s="90"/>
      <c r="C12" s="30">
        <f t="shared" ref="C12:C14" si="4">G45</f>
        <v>5340</v>
      </c>
      <c r="D12" s="31" t="str">
        <f t="shared" si="0"/>
        <v>円以上</v>
      </c>
      <c r="E12" s="31">
        <f t="shared" si="0"/>
        <v>13140</v>
      </c>
      <c r="F12" s="32" t="str">
        <f t="shared" si="0"/>
        <v>円以下</v>
      </c>
      <c r="G12" s="33" t="str">
        <f t="shared" si="2"/>
        <v>y=0.8w-0.3{(w-5340)/(13140-5340)}w</v>
      </c>
      <c r="H12" s="34"/>
      <c r="K12" s="21"/>
      <c r="AJ12" s="20"/>
    </row>
    <row r="13" spans="1:36" x14ac:dyDescent="0.4">
      <c r="A13" s="20" t="str">
        <f t="shared" si="1"/>
        <v/>
      </c>
      <c r="B13" s="90"/>
      <c r="C13" s="30">
        <f t="shared" si="4"/>
        <v>13140</v>
      </c>
      <c r="D13" s="31" t="str">
        <f t="shared" si="0"/>
        <v>円超</v>
      </c>
      <c r="E13" s="31">
        <f t="shared" si="0"/>
        <v>17740</v>
      </c>
      <c r="F13" s="32" t="str">
        <f t="shared" si="0"/>
        <v>円以下</v>
      </c>
      <c r="G13" s="33" t="str">
        <f t="shared" si="2"/>
        <v>y=0.5w</v>
      </c>
      <c r="H13" s="34"/>
      <c r="K13" s="21"/>
      <c r="AJ13" s="20"/>
    </row>
    <row r="14" spans="1:36" ht="19.5" thickBot="1" x14ac:dyDescent="0.45">
      <c r="A14" s="20" t="str">
        <f t="shared" si="1"/>
        <v/>
      </c>
      <c r="B14" s="91"/>
      <c r="C14" s="35">
        <f t="shared" si="4"/>
        <v>17740</v>
      </c>
      <c r="D14" s="36" t="str">
        <f t="shared" si="0"/>
        <v>円超</v>
      </c>
      <c r="E14" s="36"/>
      <c r="F14" s="37"/>
      <c r="G14" s="38" t="str">
        <f t="shared" si="2"/>
        <v>y=8490</v>
      </c>
      <c r="H14" s="39"/>
      <c r="K14" s="21"/>
      <c r="AJ14" s="20"/>
    </row>
    <row r="15" spans="1:36" ht="19.5" thickTop="1" x14ac:dyDescent="0.4">
      <c r="A15" s="20" t="str">
        <f t="shared" si="1"/>
        <v/>
      </c>
      <c r="B15" s="89" t="str">
        <f>B48</f>
        <v>60～64歳</v>
      </c>
      <c r="C15" s="25">
        <f>G48</f>
        <v>3014</v>
      </c>
      <c r="D15" s="26" t="str">
        <f t="shared" si="0"/>
        <v>円以上</v>
      </c>
      <c r="E15" s="26">
        <f t="shared" si="0"/>
        <v>5340</v>
      </c>
      <c r="F15" s="27" t="str">
        <f t="shared" si="0"/>
        <v>円未満</v>
      </c>
      <c r="G15" s="28" t="str">
        <f t="shared" si="2"/>
        <v>y=0.8w</v>
      </c>
      <c r="H15" s="29"/>
      <c r="K15" s="21"/>
      <c r="AJ15" s="20"/>
    </row>
    <row r="16" spans="1:36" x14ac:dyDescent="0.4">
      <c r="A16" s="20" t="str">
        <f t="shared" si="1"/>
        <v/>
      </c>
      <c r="B16" s="90"/>
      <c r="C16" s="99">
        <f t="shared" ref="C16:F23" si="5">G49</f>
        <v>5340</v>
      </c>
      <c r="D16" s="97" t="str">
        <f t="shared" si="0"/>
        <v>円以上</v>
      </c>
      <c r="E16" s="95">
        <f t="shared" si="0"/>
        <v>11800</v>
      </c>
      <c r="F16" s="92" t="str">
        <f t="shared" si="0"/>
        <v>円以下</v>
      </c>
      <c r="G16" s="40" t="str">
        <f t="shared" si="2"/>
        <v>y=0.8w-0.35{(w-5340)/(11800-5340)}w</v>
      </c>
      <c r="H16" s="94" t="s">
        <v>65</v>
      </c>
      <c r="K16" s="21"/>
      <c r="AJ16" s="20"/>
    </row>
    <row r="17" spans="1:36" x14ac:dyDescent="0.4">
      <c r="A17" s="20" t="str">
        <f t="shared" si="1"/>
        <v/>
      </c>
      <c r="B17" s="90"/>
      <c r="C17" s="100"/>
      <c r="D17" s="98"/>
      <c r="E17" s="96"/>
      <c r="F17" s="93"/>
      <c r="G17" s="41" t="str">
        <f t="shared" si="2"/>
        <v>y=0.05w+(11800×0.4)</v>
      </c>
      <c r="H17" s="94"/>
      <c r="K17" s="21"/>
      <c r="AJ17" s="20"/>
    </row>
    <row r="18" spans="1:36" x14ac:dyDescent="0.4">
      <c r="A18" s="20" t="str">
        <f t="shared" si="1"/>
        <v/>
      </c>
      <c r="B18" s="90"/>
      <c r="C18" s="30">
        <f t="shared" si="5"/>
        <v>11800</v>
      </c>
      <c r="D18" s="31" t="str">
        <f t="shared" si="0"/>
        <v>円超</v>
      </c>
      <c r="E18" s="31">
        <f t="shared" si="0"/>
        <v>16940</v>
      </c>
      <c r="F18" s="32" t="str">
        <f t="shared" si="0"/>
        <v>円以下</v>
      </c>
      <c r="G18" s="33" t="str">
        <f t="shared" si="2"/>
        <v>y=0.45w</v>
      </c>
      <c r="H18" s="34"/>
      <c r="K18" s="21"/>
      <c r="AJ18" s="20"/>
    </row>
    <row r="19" spans="1:36" ht="19.5" thickBot="1" x14ac:dyDescent="0.45">
      <c r="A19" s="20" t="str">
        <f t="shared" si="1"/>
        <v/>
      </c>
      <c r="B19" s="91"/>
      <c r="C19" s="35">
        <f t="shared" si="5"/>
        <v>16940</v>
      </c>
      <c r="D19" s="36" t="str">
        <f t="shared" si="5"/>
        <v>円超</v>
      </c>
      <c r="E19" s="36"/>
      <c r="F19" s="37"/>
      <c r="G19" s="38" t="str">
        <f t="shared" si="2"/>
        <v>y=7294</v>
      </c>
      <c r="H19" s="39"/>
      <c r="K19" s="21"/>
      <c r="AJ19" s="20"/>
    </row>
    <row r="20" spans="1:36" ht="19.5" thickTop="1" x14ac:dyDescent="0.4">
      <c r="A20" s="20" t="str">
        <f t="shared" si="1"/>
        <v/>
      </c>
      <c r="B20" s="89" t="str">
        <f>B53</f>
        <v>65歳以上</v>
      </c>
      <c r="C20" s="25">
        <f>G53</f>
        <v>3014</v>
      </c>
      <c r="D20" s="26" t="str">
        <f t="shared" si="5"/>
        <v>円以上</v>
      </c>
      <c r="E20" s="26">
        <f t="shared" si="5"/>
        <v>5340</v>
      </c>
      <c r="F20" s="27" t="str">
        <f t="shared" si="5"/>
        <v>円未満</v>
      </c>
      <c r="G20" s="28" t="str">
        <f t="shared" si="2"/>
        <v>y=0.8w</v>
      </c>
      <c r="H20" s="29"/>
      <c r="K20" s="21"/>
      <c r="AJ20" s="20"/>
    </row>
    <row r="21" spans="1:36" x14ac:dyDescent="0.4">
      <c r="A21" s="20" t="str">
        <f t="shared" si="1"/>
        <v>〇</v>
      </c>
      <c r="B21" s="90"/>
      <c r="C21" s="30">
        <f t="shared" ref="C21:C23" si="6">G54</f>
        <v>5340</v>
      </c>
      <c r="D21" s="31" t="str">
        <f t="shared" si="5"/>
        <v>円以上</v>
      </c>
      <c r="E21" s="31">
        <f t="shared" si="5"/>
        <v>13140</v>
      </c>
      <c r="F21" s="32" t="str">
        <f t="shared" si="5"/>
        <v>円以下</v>
      </c>
      <c r="G21" s="33" t="str">
        <f t="shared" si="2"/>
        <v>y=0.8w-0.3{(w-5340)/(13140-5340)}w</v>
      </c>
      <c r="H21" s="34"/>
      <c r="K21" s="21"/>
      <c r="AJ21" s="20"/>
    </row>
    <row r="22" spans="1:36" x14ac:dyDescent="0.4">
      <c r="A22" s="20" t="str">
        <f t="shared" si="1"/>
        <v/>
      </c>
      <c r="B22" s="90"/>
      <c r="C22" s="30">
        <f t="shared" si="6"/>
        <v>13140</v>
      </c>
      <c r="D22" s="31" t="str">
        <f t="shared" si="5"/>
        <v>円超</v>
      </c>
      <c r="E22" s="31">
        <f t="shared" si="5"/>
        <v>14510</v>
      </c>
      <c r="F22" s="32" t="str">
        <f t="shared" si="5"/>
        <v>円以下</v>
      </c>
      <c r="G22" s="33" t="str">
        <f t="shared" si="2"/>
        <v>y=0.5w</v>
      </c>
      <c r="H22" s="34"/>
      <c r="K22" s="21"/>
      <c r="AJ22" s="20"/>
    </row>
    <row r="23" spans="1:36" ht="19.5" thickBot="1" x14ac:dyDescent="0.45">
      <c r="A23" s="20" t="str">
        <f t="shared" si="1"/>
        <v/>
      </c>
      <c r="B23" s="91"/>
      <c r="C23" s="35">
        <f t="shared" si="6"/>
        <v>14510</v>
      </c>
      <c r="D23" s="36" t="str">
        <f t="shared" si="5"/>
        <v>円超</v>
      </c>
      <c r="E23" s="36"/>
      <c r="F23" s="37"/>
      <c r="G23" s="38" t="str">
        <f t="shared" si="2"/>
        <v>y=6945</v>
      </c>
      <c r="H23" s="39"/>
      <c r="K23" s="21"/>
      <c r="AJ23" s="20"/>
    </row>
    <row r="24" spans="1:36" ht="19.5" thickTop="1" x14ac:dyDescent="0.4"/>
    <row r="31" spans="1:36" hidden="1" x14ac:dyDescent="0.4">
      <c r="A31" s="20">
        <v>1</v>
      </c>
      <c r="B31" s="20">
        <v>2</v>
      </c>
      <c r="C31" s="20">
        <v>3</v>
      </c>
      <c r="D31" s="20">
        <v>4</v>
      </c>
      <c r="E31" s="20">
        <v>5</v>
      </c>
      <c r="F31" s="20">
        <v>6</v>
      </c>
      <c r="G31" s="20">
        <v>7</v>
      </c>
      <c r="H31" s="20">
        <v>8</v>
      </c>
      <c r="I31" s="20">
        <v>9</v>
      </c>
      <c r="J31" s="20">
        <v>10</v>
      </c>
      <c r="K31" s="20">
        <v>11</v>
      </c>
      <c r="L31" s="20">
        <v>12</v>
      </c>
      <c r="M31" s="20">
        <v>13</v>
      </c>
      <c r="N31" s="20">
        <v>14</v>
      </c>
      <c r="O31" s="20">
        <v>15</v>
      </c>
      <c r="P31" s="20">
        <v>16</v>
      </c>
      <c r="Q31" s="20">
        <v>17</v>
      </c>
      <c r="R31" s="20">
        <v>18</v>
      </c>
      <c r="S31" s="20">
        <v>19</v>
      </c>
      <c r="T31" s="20">
        <v>20</v>
      </c>
      <c r="U31" s="20">
        <v>21</v>
      </c>
      <c r="V31" s="20">
        <v>22</v>
      </c>
      <c r="W31" s="20">
        <v>23</v>
      </c>
      <c r="X31" s="20">
        <v>24</v>
      </c>
      <c r="Y31" s="20">
        <v>25</v>
      </c>
      <c r="Z31" s="20">
        <v>26</v>
      </c>
      <c r="AA31" s="20">
        <v>27</v>
      </c>
      <c r="AB31" s="20">
        <v>28</v>
      </c>
      <c r="AC31" s="20">
        <v>29</v>
      </c>
      <c r="AD31" s="20">
        <v>30</v>
      </c>
      <c r="AE31" s="20">
        <v>31</v>
      </c>
      <c r="AF31" s="20">
        <v>32</v>
      </c>
    </row>
    <row r="32" spans="1:36" hidden="1" x14ac:dyDescent="0.4">
      <c r="A32" s="20">
        <v>2</v>
      </c>
      <c r="B32" s="20" t="s">
        <v>0</v>
      </c>
      <c r="C32" s="42">
        <v>70</v>
      </c>
    </row>
    <row r="33" spans="1:36" hidden="1" x14ac:dyDescent="0.4">
      <c r="A33" s="20">
        <v>3</v>
      </c>
      <c r="B33" s="20" t="s">
        <v>12</v>
      </c>
      <c r="C33" s="43">
        <v>6366</v>
      </c>
    </row>
    <row r="34" spans="1:36" ht="19.5" hidden="1" thickBot="1" x14ac:dyDescent="0.45">
      <c r="A34" s="20">
        <v>4</v>
      </c>
      <c r="E34" s="87" t="s">
        <v>63</v>
      </c>
      <c r="F34" s="87"/>
      <c r="G34" s="20" t="s">
        <v>89</v>
      </c>
    </row>
    <row r="35" spans="1:36" ht="19.5" hidden="1" thickTop="1" x14ac:dyDescent="0.4">
      <c r="A35" s="20">
        <v>5</v>
      </c>
      <c r="B35" s="44"/>
      <c r="C35" s="28"/>
      <c r="D35" s="28"/>
      <c r="E35" s="28" t="s">
        <v>12</v>
      </c>
      <c r="F35" s="28" t="s">
        <v>64</v>
      </c>
      <c r="G35" s="28" t="s">
        <v>1</v>
      </c>
      <c r="H35" s="28"/>
      <c r="I35" s="28"/>
      <c r="J35" s="28"/>
      <c r="K35" s="28"/>
      <c r="L35" s="28" t="s">
        <v>49</v>
      </c>
      <c r="M35" s="28"/>
      <c r="N35" s="28"/>
      <c r="O35" s="28"/>
      <c r="P35" s="28"/>
      <c r="Q35" s="28"/>
      <c r="R35" s="28"/>
      <c r="S35" s="28"/>
      <c r="T35" s="28"/>
      <c r="U35" s="28"/>
      <c r="V35" s="28"/>
      <c r="W35" s="28"/>
      <c r="X35" s="28"/>
      <c r="Y35" s="28"/>
      <c r="Z35" s="28"/>
      <c r="AA35" s="28"/>
      <c r="AB35" s="28"/>
      <c r="AC35" s="28"/>
      <c r="AD35" s="28"/>
      <c r="AE35" s="28"/>
      <c r="AF35" s="29"/>
    </row>
    <row r="36" spans="1:36" hidden="1" x14ac:dyDescent="0.4">
      <c r="A36" s="20">
        <v>6</v>
      </c>
      <c r="B36" s="45" t="s">
        <v>10</v>
      </c>
      <c r="C36" s="33"/>
      <c r="D36" s="33"/>
      <c r="E36" s="33" t="str">
        <f>IF($C$33&gt;G36-1,IF($C$33&lt;I36,"〇",""),"")</f>
        <v/>
      </c>
      <c r="F36" s="33" t="str">
        <f>IF($C$32&gt;AG36,IF($C$32&lt;AH36,"〇",""),"")</f>
        <v/>
      </c>
      <c r="G36" s="33">
        <v>3014</v>
      </c>
      <c r="H36" s="33" t="s">
        <v>2</v>
      </c>
      <c r="I36" s="33">
        <v>5340</v>
      </c>
      <c r="J36" s="33" t="s">
        <v>3</v>
      </c>
      <c r="K36" s="33"/>
      <c r="L36" s="33" t="s">
        <v>39</v>
      </c>
      <c r="M36" s="33" t="s">
        <v>40</v>
      </c>
      <c r="N36" s="33">
        <v>0.8</v>
      </c>
      <c r="O36" s="33" t="s">
        <v>41</v>
      </c>
      <c r="P36" s="33"/>
      <c r="Q36" s="33"/>
      <c r="R36" s="33"/>
      <c r="S36" s="33"/>
      <c r="T36" s="33"/>
      <c r="U36" s="33"/>
      <c r="V36" s="33"/>
      <c r="W36" s="33"/>
      <c r="X36" s="33"/>
      <c r="Y36" s="33"/>
      <c r="Z36" s="33"/>
      <c r="AA36" s="33"/>
      <c r="AB36" s="33"/>
      <c r="AC36" s="33"/>
      <c r="AD36" s="33"/>
      <c r="AE36" s="33"/>
      <c r="AF36" s="34"/>
      <c r="AG36" s="20">
        <v>0</v>
      </c>
      <c r="AH36" s="20">
        <v>30</v>
      </c>
      <c r="AJ36" s="21">
        <f>ROUNDDOWN(N36*$C$33,0)</f>
        <v>5092</v>
      </c>
    </row>
    <row r="37" spans="1:36" hidden="1" x14ac:dyDescent="0.4">
      <c r="A37" s="20">
        <v>7</v>
      </c>
      <c r="B37" s="45"/>
      <c r="C37" s="33"/>
      <c r="D37" s="33"/>
      <c r="E37" s="33" t="str">
        <f>IF($C$33&gt;G37-1,IF($C$33&lt;I37+1,"〇",""),"")</f>
        <v>〇</v>
      </c>
      <c r="F37" s="33" t="str">
        <f>IF($C$32&gt;AG37,IF($C$32&lt;AH37,"〇",""),"")</f>
        <v/>
      </c>
      <c r="G37" s="33">
        <v>5340</v>
      </c>
      <c r="H37" s="33" t="s">
        <v>2</v>
      </c>
      <c r="I37" s="33">
        <v>13140</v>
      </c>
      <c r="J37" s="33" t="s">
        <v>4</v>
      </c>
      <c r="K37" s="33"/>
      <c r="L37" s="33" t="s">
        <v>39</v>
      </c>
      <c r="M37" s="33" t="s">
        <v>40</v>
      </c>
      <c r="N37" s="33">
        <v>0.8</v>
      </c>
      <c r="O37" s="33" t="s">
        <v>41</v>
      </c>
      <c r="P37" s="33" t="s">
        <v>42</v>
      </c>
      <c r="Q37" s="33">
        <v>0.3</v>
      </c>
      <c r="R37" s="33" t="s">
        <v>43</v>
      </c>
      <c r="S37" s="33" t="s">
        <v>44</v>
      </c>
      <c r="T37" s="33" t="s">
        <v>41</v>
      </c>
      <c r="U37" s="33" t="s">
        <v>42</v>
      </c>
      <c r="V37" s="33">
        <f>G37</f>
        <v>5340</v>
      </c>
      <c r="W37" s="33" t="s">
        <v>45</v>
      </c>
      <c r="X37" s="33" t="s">
        <v>46</v>
      </c>
      <c r="Y37" s="33" t="s">
        <v>44</v>
      </c>
      <c r="Z37" s="33">
        <f>I37</f>
        <v>13140</v>
      </c>
      <c r="AA37" s="33" t="s">
        <v>42</v>
      </c>
      <c r="AB37" s="33">
        <f>G37</f>
        <v>5340</v>
      </c>
      <c r="AC37" s="33" t="s">
        <v>45</v>
      </c>
      <c r="AD37" s="33" t="s">
        <v>47</v>
      </c>
      <c r="AE37" s="33" t="s">
        <v>41</v>
      </c>
      <c r="AF37" s="34"/>
      <c r="AG37" s="20">
        <v>0</v>
      </c>
      <c r="AH37" s="20">
        <v>30</v>
      </c>
      <c r="AJ37" s="21">
        <f>ROUNDDOWN(N37*$C$33-Q37*(($C$33-V37)/(Z37-AB37))*$C$33,0)</f>
        <v>4841</v>
      </c>
    </row>
    <row r="38" spans="1:36" hidden="1" x14ac:dyDescent="0.4">
      <c r="A38" s="20">
        <v>8</v>
      </c>
      <c r="B38" s="45"/>
      <c r="C38" s="33"/>
      <c r="D38" s="33"/>
      <c r="E38" s="33" t="str">
        <f>IF($C$33&gt;G38,IF($C$33&lt;I38+1,"〇",""),"")</f>
        <v/>
      </c>
      <c r="F38" s="33" t="str">
        <f>IF($C$32&gt;AG38,IF($C$32&lt;AH38,"〇",""),"")</f>
        <v/>
      </c>
      <c r="G38" s="33">
        <v>13140</v>
      </c>
      <c r="H38" s="33" t="s">
        <v>5</v>
      </c>
      <c r="I38" s="33">
        <v>14510</v>
      </c>
      <c r="J38" s="33" t="s">
        <v>4</v>
      </c>
      <c r="K38" s="33"/>
      <c r="L38" s="33" t="s">
        <v>39</v>
      </c>
      <c r="M38" s="33" t="s">
        <v>40</v>
      </c>
      <c r="N38" s="33">
        <v>0.5</v>
      </c>
      <c r="O38" s="33" t="s">
        <v>41</v>
      </c>
      <c r="P38" s="33"/>
      <c r="Q38" s="33"/>
      <c r="R38" s="33"/>
      <c r="S38" s="33"/>
      <c r="T38" s="33"/>
      <c r="U38" s="33"/>
      <c r="V38" s="33"/>
      <c r="W38" s="33"/>
      <c r="X38" s="33"/>
      <c r="Y38" s="33"/>
      <c r="Z38" s="33"/>
      <c r="AA38" s="33"/>
      <c r="AB38" s="33"/>
      <c r="AC38" s="33"/>
      <c r="AD38" s="33"/>
      <c r="AE38" s="33"/>
      <c r="AF38" s="34"/>
      <c r="AG38" s="20">
        <v>0</v>
      </c>
      <c r="AH38" s="20">
        <v>30</v>
      </c>
      <c r="AJ38" s="21">
        <f>ROUNDDOWN(N38*$C$33,0)</f>
        <v>3183</v>
      </c>
    </row>
    <row r="39" spans="1:36" ht="19.5" hidden="1" thickBot="1" x14ac:dyDescent="0.45">
      <c r="A39" s="20">
        <v>9</v>
      </c>
      <c r="B39" s="46"/>
      <c r="C39" s="38"/>
      <c r="D39" s="38"/>
      <c r="E39" s="33" t="str">
        <f>IF($C$33&gt;G39,"〇","")</f>
        <v/>
      </c>
      <c r="F39" s="33" t="str">
        <f>IF($C$32&gt;AG39,IF($C$32&lt;AH39,"〇",""),"")</f>
        <v/>
      </c>
      <c r="G39" s="38">
        <v>14510</v>
      </c>
      <c r="H39" s="38" t="s">
        <v>5</v>
      </c>
      <c r="I39" s="38"/>
      <c r="J39" s="38"/>
      <c r="K39" s="38"/>
      <c r="L39" s="38" t="s">
        <v>39</v>
      </c>
      <c r="M39" s="38" t="s">
        <v>40</v>
      </c>
      <c r="N39" s="38">
        <v>6945</v>
      </c>
      <c r="O39" s="38"/>
      <c r="P39" s="38"/>
      <c r="Q39" s="38"/>
      <c r="R39" s="38"/>
      <c r="S39" s="38"/>
      <c r="T39" s="38"/>
      <c r="U39" s="38"/>
      <c r="V39" s="38"/>
      <c r="W39" s="38"/>
      <c r="X39" s="38"/>
      <c r="Y39" s="38"/>
      <c r="Z39" s="38"/>
      <c r="AA39" s="38"/>
      <c r="AB39" s="38"/>
      <c r="AC39" s="38"/>
      <c r="AD39" s="38"/>
      <c r="AE39" s="38"/>
      <c r="AF39" s="39"/>
      <c r="AG39" s="20">
        <v>0</v>
      </c>
      <c r="AH39" s="20">
        <v>30</v>
      </c>
      <c r="AJ39" s="21">
        <f>N39</f>
        <v>6945</v>
      </c>
    </row>
    <row r="40" spans="1:36" ht="19.5" hidden="1" thickTop="1" x14ac:dyDescent="0.4">
      <c r="A40" s="20">
        <v>10</v>
      </c>
      <c r="B40" s="44" t="s">
        <v>6</v>
      </c>
      <c r="C40" s="28"/>
      <c r="D40" s="28"/>
      <c r="E40" s="33" t="str">
        <f>IF($C$33&gt;G40-1,IF($C$33&lt;I40,"〇",""),"")</f>
        <v/>
      </c>
      <c r="F40" s="33" t="str">
        <f t="shared" ref="F40:F56" si="7">IF($C$32&gt;AG40,IF($C$32&lt;AH40,"〇",""),"")</f>
        <v/>
      </c>
      <c r="G40" s="28">
        <v>3014</v>
      </c>
      <c r="H40" s="28" t="s">
        <v>2</v>
      </c>
      <c r="I40" s="28">
        <v>5340</v>
      </c>
      <c r="J40" s="28" t="s">
        <v>3</v>
      </c>
      <c r="K40" s="28"/>
      <c r="L40" s="28" t="s">
        <v>39</v>
      </c>
      <c r="M40" s="28" t="s">
        <v>40</v>
      </c>
      <c r="N40" s="28">
        <v>0.8</v>
      </c>
      <c r="O40" s="28" t="s">
        <v>41</v>
      </c>
      <c r="P40" s="28"/>
      <c r="Q40" s="28"/>
      <c r="R40" s="28"/>
      <c r="S40" s="28"/>
      <c r="T40" s="28"/>
      <c r="U40" s="28"/>
      <c r="V40" s="28"/>
      <c r="W40" s="28"/>
      <c r="X40" s="28"/>
      <c r="Y40" s="28"/>
      <c r="Z40" s="28"/>
      <c r="AA40" s="28"/>
      <c r="AB40" s="28"/>
      <c r="AC40" s="28"/>
      <c r="AD40" s="28"/>
      <c r="AE40" s="28"/>
      <c r="AF40" s="29"/>
      <c r="AG40" s="20">
        <v>29</v>
      </c>
      <c r="AH40" s="20">
        <v>45</v>
      </c>
      <c r="AJ40" s="21">
        <f>ROUNDDOWN(N40*$C$33,0)</f>
        <v>5092</v>
      </c>
    </row>
    <row r="41" spans="1:36" hidden="1" x14ac:dyDescent="0.4">
      <c r="A41" s="20">
        <v>11</v>
      </c>
      <c r="B41" s="45"/>
      <c r="C41" s="33"/>
      <c r="D41" s="33"/>
      <c r="E41" s="33" t="str">
        <f>IF($C$33&gt;G41-1,IF($C$33&lt;I41+1,"〇",""),"")</f>
        <v>〇</v>
      </c>
      <c r="F41" s="33" t="str">
        <f t="shared" si="7"/>
        <v/>
      </c>
      <c r="G41" s="33">
        <v>5340</v>
      </c>
      <c r="H41" s="33" t="s">
        <v>2</v>
      </c>
      <c r="I41" s="33">
        <v>13140</v>
      </c>
      <c r="J41" s="33" t="s">
        <v>4</v>
      </c>
      <c r="K41" s="33"/>
      <c r="L41" s="33" t="s">
        <v>39</v>
      </c>
      <c r="M41" s="33" t="s">
        <v>40</v>
      </c>
      <c r="N41" s="33">
        <v>0.8</v>
      </c>
      <c r="O41" s="33" t="s">
        <v>41</v>
      </c>
      <c r="P41" s="33" t="s">
        <v>42</v>
      </c>
      <c r="Q41" s="33">
        <v>0.3</v>
      </c>
      <c r="R41" s="33" t="s">
        <v>43</v>
      </c>
      <c r="S41" s="33" t="s">
        <v>44</v>
      </c>
      <c r="T41" s="33" t="s">
        <v>41</v>
      </c>
      <c r="U41" s="33" t="s">
        <v>42</v>
      </c>
      <c r="V41" s="33">
        <f>G41</f>
        <v>5340</v>
      </c>
      <c r="W41" s="33" t="s">
        <v>45</v>
      </c>
      <c r="X41" s="33" t="s">
        <v>46</v>
      </c>
      <c r="Y41" s="33" t="s">
        <v>44</v>
      </c>
      <c r="Z41" s="33">
        <f>I41</f>
        <v>13140</v>
      </c>
      <c r="AA41" s="33" t="s">
        <v>42</v>
      </c>
      <c r="AB41" s="33">
        <f>G41</f>
        <v>5340</v>
      </c>
      <c r="AC41" s="33" t="s">
        <v>45</v>
      </c>
      <c r="AD41" s="33" t="s">
        <v>47</v>
      </c>
      <c r="AE41" s="33" t="s">
        <v>41</v>
      </c>
      <c r="AF41" s="34"/>
      <c r="AG41" s="20">
        <v>29</v>
      </c>
      <c r="AH41" s="20">
        <v>45</v>
      </c>
      <c r="AJ41" s="21">
        <f>ROUNDDOWN(N41*$C$33-Q41*(($C$33-V41)/(Z41-AB41))*$C$33,0)</f>
        <v>4841</v>
      </c>
    </row>
    <row r="42" spans="1:36" hidden="1" x14ac:dyDescent="0.4">
      <c r="A42" s="20">
        <v>12</v>
      </c>
      <c r="B42" s="45"/>
      <c r="C42" s="33"/>
      <c r="D42" s="33"/>
      <c r="E42" s="33" t="str">
        <f>IF($C$33&gt;G42,IF($C$33&lt;I42+1,"〇",""),"")</f>
        <v/>
      </c>
      <c r="F42" s="33" t="str">
        <f t="shared" si="7"/>
        <v/>
      </c>
      <c r="G42" s="33">
        <v>13140</v>
      </c>
      <c r="H42" s="33" t="s">
        <v>5</v>
      </c>
      <c r="I42" s="33">
        <v>16110</v>
      </c>
      <c r="J42" s="33" t="s">
        <v>4</v>
      </c>
      <c r="K42" s="33"/>
      <c r="L42" s="33" t="s">
        <v>39</v>
      </c>
      <c r="M42" s="33" t="s">
        <v>40</v>
      </c>
      <c r="N42" s="33">
        <v>0.5</v>
      </c>
      <c r="O42" s="33" t="s">
        <v>41</v>
      </c>
      <c r="P42" s="33"/>
      <c r="Q42" s="33"/>
      <c r="R42" s="33"/>
      <c r="S42" s="33"/>
      <c r="T42" s="33"/>
      <c r="U42" s="33"/>
      <c r="V42" s="33"/>
      <c r="W42" s="33"/>
      <c r="X42" s="33"/>
      <c r="Y42" s="33"/>
      <c r="Z42" s="33"/>
      <c r="AA42" s="33"/>
      <c r="AB42" s="33"/>
      <c r="AC42" s="33"/>
      <c r="AD42" s="33"/>
      <c r="AE42" s="33"/>
      <c r="AF42" s="34"/>
      <c r="AG42" s="20">
        <v>29</v>
      </c>
      <c r="AH42" s="20">
        <v>45</v>
      </c>
      <c r="AJ42" s="21">
        <f>ROUNDDOWN(N42*$C$33,0)</f>
        <v>3183</v>
      </c>
    </row>
    <row r="43" spans="1:36" ht="19.5" hidden="1" thickBot="1" x14ac:dyDescent="0.45">
      <c r="A43" s="20">
        <v>13</v>
      </c>
      <c r="B43" s="46"/>
      <c r="C43" s="38"/>
      <c r="D43" s="38"/>
      <c r="E43" s="33" t="str">
        <f>IF($C$33&gt;G43,"〇","")</f>
        <v/>
      </c>
      <c r="F43" s="33" t="str">
        <f t="shared" si="7"/>
        <v/>
      </c>
      <c r="G43" s="38">
        <v>16110</v>
      </c>
      <c r="H43" s="38" t="s">
        <v>5</v>
      </c>
      <c r="I43" s="38"/>
      <c r="J43" s="38"/>
      <c r="K43" s="38"/>
      <c r="L43" s="38" t="s">
        <v>39</v>
      </c>
      <c r="M43" s="38" t="s">
        <v>40</v>
      </c>
      <c r="N43" s="38">
        <v>7715</v>
      </c>
      <c r="O43" s="38"/>
      <c r="P43" s="38"/>
      <c r="Q43" s="38"/>
      <c r="R43" s="38"/>
      <c r="S43" s="38"/>
      <c r="T43" s="38"/>
      <c r="U43" s="38"/>
      <c r="V43" s="38"/>
      <c r="W43" s="38"/>
      <c r="X43" s="38"/>
      <c r="Y43" s="38"/>
      <c r="Z43" s="38"/>
      <c r="AA43" s="38"/>
      <c r="AB43" s="38"/>
      <c r="AC43" s="38"/>
      <c r="AD43" s="38"/>
      <c r="AE43" s="38"/>
      <c r="AF43" s="39"/>
      <c r="AG43" s="20">
        <v>29</v>
      </c>
      <c r="AH43" s="20">
        <v>45</v>
      </c>
      <c r="AJ43" s="21">
        <f>N43</f>
        <v>7715</v>
      </c>
    </row>
    <row r="44" spans="1:36" ht="19.5" hidden="1" thickTop="1" x14ac:dyDescent="0.4">
      <c r="A44" s="20">
        <v>14</v>
      </c>
      <c r="B44" s="44" t="s">
        <v>7</v>
      </c>
      <c r="C44" s="28"/>
      <c r="D44" s="28"/>
      <c r="E44" s="33" t="str">
        <f>IF($C$33&gt;G44-1,IF($C$33&lt;I44,"〇",""),"")</f>
        <v/>
      </c>
      <c r="F44" s="33" t="str">
        <f t="shared" si="7"/>
        <v/>
      </c>
      <c r="G44" s="28">
        <v>3014</v>
      </c>
      <c r="H44" s="28" t="s">
        <v>2</v>
      </c>
      <c r="I44" s="28">
        <v>5340</v>
      </c>
      <c r="J44" s="28" t="s">
        <v>3</v>
      </c>
      <c r="K44" s="28"/>
      <c r="L44" s="28" t="s">
        <v>39</v>
      </c>
      <c r="M44" s="28" t="s">
        <v>40</v>
      </c>
      <c r="N44" s="28">
        <v>0.8</v>
      </c>
      <c r="O44" s="28" t="s">
        <v>41</v>
      </c>
      <c r="P44" s="28"/>
      <c r="Q44" s="28"/>
      <c r="R44" s="28"/>
      <c r="S44" s="28"/>
      <c r="T44" s="28"/>
      <c r="U44" s="28"/>
      <c r="V44" s="28"/>
      <c r="W44" s="28"/>
      <c r="X44" s="28"/>
      <c r="Y44" s="28"/>
      <c r="Z44" s="28"/>
      <c r="AA44" s="28"/>
      <c r="AB44" s="28"/>
      <c r="AC44" s="28"/>
      <c r="AD44" s="28"/>
      <c r="AE44" s="28"/>
      <c r="AF44" s="29"/>
      <c r="AG44" s="20">
        <v>44</v>
      </c>
      <c r="AH44" s="20">
        <v>60</v>
      </c>
      <c r="AJ44" s="21">
        <f>ROUNDDOWN(N44*$C$33,0)</f>
        <v>5092</v>
      </c>
    </row>
    <row r="45" spans="1:36" hidden="1" x14ac:dyDescent="0.4">
      <c r="A45" s="20">
        <v>15</v>
      </c>
      <c r="B45" s="45"/>
      <c r="C45" s="33"/>
      <c r="D45" s="33"/>
      <c r="E45" s="33" t="str">
        <f>IF($C$33&gt;G45-1,IF($C$33&lt;I45+1,"〇",""),"")</f>
        <v>〇</v>
      </c>
      <c r="F45" s="33" t="str">
        <f t="shared" si="7"/>
        <v/>
      </c>
      <c r="G45" s="33">
        <v>5340</v>
      </c>
      <c r="H45" s="33" t="s">
        <v>2</v>
      </c>
      <c r="I45" s="33">
        <v>13140</v>
      </c>
      <c r="J45" s="33" t="s">
        <v>4</v>
      </c>
      <c r="K45" s="33"/>
      <c r="L45" s="33" t="s">
        <v>39</v>
      </c>
      <c r="M45" s="33" t="s">
        <v>40</v>
      </c>
      <c r="N45" s="33">
        <v>0.8</v>
      </c>
      <c r="O45" s="33" t="s">
        <v>41</v>
      </c>
      <c r="P45" s="33" t="s">
        <v>42</v>
      </c>
      <c r="Q45" s="33">
        <v>0.3</v>
      </c>
      <c r="R45" s="33" t="s">
        <v>43</v>
      </c>
      <c r="S45" s="33" t="s">
        <v>44</v>
      </c>
      <c r="T45" s="33" t="s">
        <v>41</v>
      </c>
      <c r="U45" s="33" t="s">
        <v>42</v>
      </c>
      <c r="V45" s="33">
        <f>G45</f>
        <v>5340</v>
      </c>
      <c r="W45" s="33" t="s">
        <v>45</v>
      </c>
      <c r="X45" s="33" t="s">
        <v>46</v>
      </c>
      <c r="Y45" s="33" t="s">
        <v>44</v>
      </c>
      <c r="Z45" s="33">
        <f>I45</f>
        <v>13140</v>
      </c>
      <c r="AA45" s="33" t="s">
        <v>42</v>
      </c>
      <c r="AB45" s="33">
        <f>G45</f>
        <v>5340</v>
      </c>
      <c r="AC45" s="33" t="s">
        <v>45</v>
      </c>
      <c r="AD45" s="33" t="s">
        <v>47</v>
      </c>
      <c r="AE45" s="33" t="s">
        <v>41</v>
      </c>
      <c r="AF45" s="34"/>
      <c r="AG45" s="20">
        <v>44</v>
      </c>
      <c r="AH45" s="20">
        <v>60</v>
      </c>
      <c r="AJ45" s="21">
        <f>ROUNDDOWN(N45*$C$33-Q45*(($C$33-V45)/(Z45-AB45))*$C$33,0)</f>
        <v>4841</v>
      </c>
    </row>
    <row r="46" spans="1:36" hidden="1" x14ac:dyDescent="0.4">
      <c r="A46" s="20">
        <v>16</v>
      </c>
      <c r="B46" s="45"/>
      <c r="C46" s="33"/>
      <c r="D46" s="33"/>
      <c r="E46" s="33" t="str">
        <f>IF($C$33&gt;G46,IF($C$33&lt;I46+1,"〇",""),"")</f>
        <v/>
      </c>
      <c r="F46" s="33" t="str">
        <f t="shared" si="7"/>
        <v/>
      </c>
      <c r="G46" s="33">
        <v>13140</v>
      </c>
      <c r="H46" s="33" t="s">
        <v>5</v>
      </c>
      <c r="I46" s="33">
        <v>17740</v>
      </c>
      <c r="J46" s="33" t="s">
        <v>4</v>
      </c>
      <c r="K46" s="33"/>
      <c r="L46" s="33" t="s">
        <v>39</v>
      </c>
      <c r="M46" s="33" t="s">
        <v>40</v>
      </c>
      <c r="N46" s="33">
        <v>0.5</v>
      </c>
      <c r="O46" s="33" t="s">
        <v>41</v>
      </c>
      <c r="P46" s="33"/>
      <c r="Q46" s="33"/>
      <c r="R46" s="33"/>
      <c r="S46" s="33"/>
      <c r="T46" s="33"/>
      <c r="U46" s="33"/>
      <c r="V46" s="33"/>
      <c r="W46" s="33"/>
      <c r="X46" s="33"/>
      <c r="Y46" s="33"/>
      <c r="Z46" s="33"/>
      <c r="AA46" s="33"/>
      <c r="AB46" s="33"/>
      <c r="AC46" s="33"/>
      <c r="AD46" s="33"/>
      <c r="AE46" s="33"/>
      <c r="AF46" s="34"/>
      <c r="AG46" s="20">
        <v>44</v>
      </c>
      <c r="AH46" s="20">
        <v>60</v>
      </c>
      <c r="AJ46" s="21">
        <f>ROUNDDOWN(N46*$C$33,0)</f>
        <v>3183</v>
      </c>
    </row>
    <row r="47" spans="1:36" ht="19.5" hidden="1" thickBot="1" x14ac:dyDescent="0.45">
      <c r="A47" s="20">
        <v>17</v>
      </c>
      <c r="B47" s="46"/>
      <c r="C47" s="38"/>
      <c r="D47" s="38"/>
      <c r="E47" s="33" t="str">
        <f>IF($C$33&gt;G47,"〇","")</f>
        <v/>
      </c>
      <c r="F47" s="33" t="str">
        <f t="shared" si="7"/>
        <v/>
      </c>
      <c r="G47" s="38">
        <v>17740</v>
      </c>
      <c r="H47" s="38" t="s">
        <v>5</v>
      </c>
      <c r="I47" s="38"/>
      <c r="J47" s="38"/>
      <c r="K47" s="38"/>
      <c r="L47" s="38" t="s">
        <v>39</v>
      </c>
      <c r="M47" s="38" t="s">
        <v>40</v>
      </c>
      <c r="N47" s="38">
        <v>8490</v>
      </c>
      <c r="O47" s="38"/>
      <c r="P47" s="38"/>
      <c r="Q47" s="38"/>
      <c r="R47" s="38"/>
      <c r="S47" s="38"/>
      <c r="T47" s="38"/>
      <c r="U47" s="38"/>
      <c r="V47" s="38"/>
      <c r="W47" s="38"/>
      <c r="X47" s="38"/>
      <c r="Y47" s="38"/>
      <c r="Z47" s="38"/>
      <c r="AA47" s="38"/>
      <c r="AB47" s="38"/>
      <c r="AC47" s="38"/>
      <c r="AD47" s="38"/>
      <c r="AE47" s="38"/>
      <c r="AF47" s="39"/>
      <c r="AG47" s="20">
        <v>44</v>
      </c>
      <c r="AH47" s="20">
        <v>60</v>
      </c>
      <c r="AJ47" s="21">
        <f>N47</f>
        <v>8490</v>
      </c>
    </row>
    <row r="48" spans="1:36" ht="19.5" hidden="1" thickTop="1" x14ac:dyDescent="0.4">
      <c r="A48" s="20">
        <v>18</v>
      </c>
      <c r="B48" s="44" t="s">
        <v>8</v>
      </c>
      <c r="C48" s="28"/>
      <c r="D48" s="28"/>
      <c r="E48" s="33" t="str">
        <f t="shared" ref="E48" si="8">IF($C$33&gt;G48-1,IF($C$33&lt;I48,"〇",""),"")</f>
        <v/>
      </c>
      <c r="F48" s="33" t="str">
        <f>IF($C$32&gt;AG48,IF($C$32&lt;AH48,"〇",""),"")</f>
        <v/>
      </c>
      <c r="G48" s="28">
        <v>3014</v>
      </c>
      <c r="H48" s="28" t="s">
        <v>2</v>
      </c>
      <c r="I48" s="28">
        <v>5340</v>
      </c>
      <c r="J48" s="28" t="s">
        <v>3</v>
      </c>
      <c r="K48" s="28"/>
      <c r="L48" s="28" t="s">
        <v>39</v>
      </c>
      <c r="M48" s="28" t="s">
        <v>40</v>
      </c>
      <c r="N48" s="28">
        <v>0.8</v>
      </c>
      <c r="O48" s="28" t="s">
        <v>41</v>
      </c>
      <c r="P48" s="28"/>
      <c r="Q48" s="28"/>
      <c r="R48" s="28"/>
      <c r="S48" s="28"/>
      <c r="T48" s="28"/>
      <c r="U48" s="28"/>
      <c r="V48" s="28"/>
      <c r="W48" s="28"/>
      <c r="X48" s="28"/>
      <c r="Y48" s="28"/>
      <c r="Z48" s="28"/>
      <c r="AA48" s="28"/>
      <c r="AB48" s="28"/>
      <c r="AC48" s="28"/>
      <c r="AD48" s="28"/>
      <c r="AE48" s="28"/>
      <c r="AF48" s="29"/>
      <c r="AG48" s="20">
        <v>59</v>
      </c>
      <c r="AH48" s="20">
        <v>65</v>
      </c>
      <c r="AJ48" s="21">
        <f>ROUNDDOWN(N48*$C$33,0)</f>
        <v>5092</v>
      </c>
    </row>
    <row r="49" spans="1:37" hidden="1" x14ac:dyDescent="0.4">
      <c r="A49" s="20">
        <v>19</v>
      </c>
      <c r="B49" s="45"/>
      <c r="C49" s="33"/>
      <c r="D49" s="33"/>
      <c r="E49" s="33" t="str">
        <f>IF($C$33&gt;G49-1,IF($C$33&lt;I49+1,"〇",""),"")</f>
        <v>〇</v>
      </c>
      <c r="F49" s="33" t="str">
        <f t="shared" si="7"/>
        <v/>
      </c>
      <c r="G49" s="33">
        <v>5340</v>
      </c>
      <c r="H49" s="33" t="s">
        <v>2</v>
      </c>
      <c r="I49" s="33">
        <v>11800</v>
      </c>
      <c r="J49" s="33" t="s">
        <v>4</v>
      </c>
      <c r="K49" s="33"/>
      <c r="L49" s="33" t="s">
        <v>39</v>
      </c>
      <c r="M49" s="33" t="s">
        <v>40</v>
      </c>
      <c r="N49" s="33">
        <v>0.8</v>
      </c>
      <c r="O49" s="33" t="s">
        <v>41</v>
      </c>
      <c r="P49" s="33" t="s">
        <v>42</v>
      </c>
      <c r="Q49" s="33">
        <v>0.35</v>
      </c>
      <c r="R49" s="33" t="s">
        <v>43</v>
      </c>
      <c r="S49" s="33" t="s">
        <v>44</v>
      </c>
      <c r="T49" s="33" t="s">
        <v>41</v>
      </c>
      <c r="U49" s="33" t="s">
        <v>42</v>
      </c>
      <c r="V49" s="33">
        <f>G49</f>
        <v>5340</v>
      </c>
      <c r="W49" s="33" t="s">
        <v>45</v>
      </c>
      <c r="X49" s="33" t="s">
        <v>46</v>
      </c>
      <c r="Y49" s="33" t="s">
        <v>44</v>
      </c>
      <c r="Z49" s="33">
        <f>I49</f>
        <v>11800</v>
      </c>
      <c r="AA49" s="33" t="s">
        <v>42</v>
      </c>
      <c r="AB49" s="33">
        <f>G49</f>
        <v>5340</v>
      </c>
      <c r="AC49" s="33" t="s">
        <v>45</v>
      </c>
      <c r="AD49" s="33" t="s">
        <v>47</v>
      </c>
      <c r="AE49" s="33" t="s">
        <v>41</v>
      </c>
      <c r="AF49" s="34"/>
      <c r="AG49" s="20">
        <v>59</v>
      </c>
      <c r="AH49" s="20">
        <v>65</v>
      </c>
      <c r="AJ49" s="21">
        <f>ROUNDDOWN(N49*$C$33-Q49*(($C$33-V49)/(Z49-AB49))*$C$33,0)</f>
        <v>4738</v>
      </c>
      <c r="AK49" s="20" t="str">
        <f>IF(AJ49&gt;AJ50,"","〇")</f>
        <v>〇</v>
      </c>
    </row>
    <row r="50" spans="1:37" hidden="1" x14ac:dyDescent="0.4">
      <c r="A50" s="20">
        <v>20</v>
      </c>
      <c r="B50" s="45"/>
      <c r="C50" s="33"/>
      <c r="D50" s="33"/>
      <c r="E50" s="33"/>
      <c r="F50" s="33" t="str">
        <f t="shared" si="7"/>
        <v/>
      </c>
      <c r="G50" s="33"/>
      <c r="H50" s="33"/>
      <c r="I50" s="33"/>
      <c r="J50" s="33"/>
      <c r="K50" s="33"/>
      <c r="L50" s="33" t="s">
        <v>39</v>
      </c>
      <c r="M50" s="33" t="s">
        <v>40</v>
      </c>
      <c r="N50" s="33">
        <v>0.05</v>
      </c>
      <c r="O50" s="33" t="s">
        <v>41</v>
      </c>
      <c r="P50" s="33" t="s">
        <v>48</v>
      </c>
      <c r="Q50" s="33" t="s">
        <v>44</v>
      </c>
      <c r="R50" s="33">
        <f>I49</f>
        <v>11800</v>
      </c>
      <c r="S50" s="33" t="s">
        <v>13</v>
      </c>
      <c r="T50" s="33">
        <v>0.4</v>
      </c>
      <c r="U50" s="33" t="s">
        <v>45</v>
      </c>
      <c r="V50" s="33"/>
      <c r="W50" s="33"/>
      <c r="X50" s="33"/>
      <c r="Y50" s="33"/>
      <c r="Z50" s="33"/>
      <c r="AA50" s="33"/>
      <c r="AB50" s="33"/>
      <c r="AC50" s="33"/>
      <c r="AD50" s="33"/>
      <c r="AE50" s="33"/>
      <c r="AF50" s="34"/>
      <c r="AG50" s="20">
        <v>59</v>
      </c>
      <c r="AH50" s="20">
        <v>65</v>
      </c>
      <c r="AJ50" s="21">
        <f>ROUNDDOWN(N50*$C$33+(R50*T50),0)</f>
        <v>5038</v>
      </c>
      <c r="AK50" s="20" t="str">
        <f>IF(AJ49&gt;AJ50,"〇","")</f>
        <v/>
      </c>
    </row>
    <row r="51" spans="1:37" hidden="1" x14ac:dyDescent="0.4">
      <c r="A51" s="20">
        <v>21</v>
      </c>
      <c r="B51" s="45"/>
      <c r="C51" s="33"/>
      <c r="D51" s="33"/>
      <c r="E51" s="33" t="str">
        <f>IF($C$33&gt;G51,IF($C$33&lt;I51+1,"〇",""),"")</f>
        <v/>
      </c>
      <c r="F51" s="33" t="str">
        <f t="shared" si="7"/>
        <v/>
      </c>
      <c r="G51" s="33">
        <v>11800</v>
      </c>
      <c r="H51" s="33" t="s">
        <v>5</v>
      </c>
      <c r="I51" s="33">
        <v>16940</v>
      </c>
      <c r="J51" s="33" t="s">
        <v>4</v>
      </c>
      <c r="K51" s="33"/>
      <c r="L51" s="33" t="s">
        <v>39</v>
      </c>
      <c r="M51" s="33" t="s">
        <v>40</v>
      </c>
      <c r="N51" s="33">
        <v>0.45</v>
      </c>
      <c r="O51" s="33" t="s">
        <v>41</v>
      </c>
      <c r="P51" s="33"/>
      <c r="Q51" s="33"/>
      <c r="R51" s="33"/>
      <c r="S51" s="33"/>
      <c r="T51" s="33"/>
      <c r="U51" s="33"/>
      <c r="V51" s="33"/>
      <c r="W51" s="33"/>
      <c r="X51" s="33"/>
      <c r="Y51" s="33"/>
      <c r="Z51" s="33"/>
      <c r="AA51" s="33"/>
      <c r="AB51" s="33"/>
      <c r="AC51" s="33"/>
      <c r="AD51" s="33"/>
      <c r="AE51" s="33"/>
      <c r="AF51" s="34"/>
      <c r="AG51" s="20">
        <v>59</v>
      </c>
      <c r="AH51" s="20">
        <v>65</v>
      </c>
      <c r="AJ51" s="21">
        <f>ROUNDDOWN(N51*$C$33,0)</f>
        <v>2864</v>
      </c>
    </row>
    <row r="52" spans="1:37" ht="19.5" hidden="1" thickBot="1" x14ac:dyDescent="0.45">
      <c r="A52" s="20">
        <v>22</v>
      </c>
      <c r="B52" s="46"/>
      <c r="C52" s="38"/>
      <c r="D52" s="38"/>
      <c r="E52" s="33" t="str">
        <f>IF($C$33&gt;G52,"〇","")</f>
        <v/>
      </c>
      <c r="F52" s="33" t="str">
        <f t="shared" si="7"/>
        <v/>
      </c>
      <c r="G52" s="38">
        <v>16940</v>
      </c>
      <c r="H52" s="38" t="s">
        <v>5</v>
      </c>
      <c r="I52" s="38"/>
      <c r="J52" s="38"/>
      <c r="K52" s="38"/>
      <c r="L52" s="38" t="s">
        <v>39</v>
      </c>
      <c r="M52" s="38" t="s">
        <v>40</v>
      </c>
      <c r="N52" s="38">
        <v>7294</v>
      </c>
      <c r="O52" s="38"/>
      <c r="P52" s="38"/>
      <c r="Q52" s="38"/>
      <c r="R52" s="38"/>
      <c r="S52" s="38"/>
      <c r="T52" s="38"/>
      <c r="U52" s="38"/>
      <c r="V52" s="38"/>
      <c r="W52" s="38"/>
      <c r="X52" s="38"/>
      <c r="Y52" s="38"/>
      <c r="Z52" s="38"/>
      <c r="AA52" s="38"/>
      <c r="AB52" s="38"/>
      <c r="AC52" s="38"/>
      <c r="AD52" s="38"/>
      <c r="AE52" s="38"/>
      <c r="AF52" s="39"/>
      <c r="AG52" s="20">
        <v>59</v>
      </c>
      <c r="AH52" s="20">
        <v>65</v>
      </c>
      <c r="AJ52" s="21">
        <f>N52</f>
        <v>7294</v>
      </c>
    </row>
    <row r="53" spans="1:37" ht="19.5" hidden="1" thickTop="1" x14ac:dyDescent="0.4">
      <c r="A53" s="20">
        <v>23</v>
      </c>
      <c r="B53" s="44" t="s">
        <v>9</v>
      </c>
      <c r="C53" s="28"/>
      <c r="D53" s="28"/>
      <c r="E53" s="33" t="str">
        <f>IF($C$33&gt;G53-1,IF($C$33&lt;I53,"〇",""),"")</f>
        <v/>
      </c>
      <c r="F53" s="33" t="str">
        <f>IF($C$32&gt;AG53,IF($C$32&lt;AH53,"〇",""),"")</f>
        <v>〇</v>
      </c>
      <c r="G53" s="28">
        <v>3014</v>
      </c>
      <c r="H53" s="28" t="s">
        <v>2</v>
      </c>
      <c r="I53" s="28">
        <v>5340</v>
      </c>
      <c r="J53" s="28" t="s">
        <v>3</v>
      </c>
      <c r="K53" s="28"/>
      <c r="L53" s="28" t="s">
        <v>39</v>
      </c>
      <c r="M53" s="28" t="s">
        <v>40</v>
      </c>
      <c r="N53" s="28">
        <v>0.8</v>
      </c>
      <c r="O53" s="28" t="s">
        <v>41</v>
      </c>
      <c r="P53" s="28"/>
      <c r="Q53" s="28"/>
      <c r="R53" s="28"/>
      <c r="S53" s="28"/>
      <c r="T53" s="28"/>
      <c r="U53" s="28"/>
      <c r="V53" s="28"/>
      <c r="W53" s="28"/>
      <c r="X53" s="28"/>
      <c r="Y53" s="28"/>
      <c r="Z53" s="28"/>
      <c r="AA53" s="28"/>
      <c r="AB53" s="28"/>
      <c r="AC53" s="28"/>
      <c r="AD53" s="28"/>
      <c r="AE53" s="28"/>
      <c r="AF53" s="29"/>
      <c r="AG53" s="20">
        <v>64</v>
      </c>
      <c r="AH53" s="20">
        <v>100</v>
      </c>
      <c r="AJ53" s="21">
        <f>ROUNDDOWN(N53*$C$33,0)</f>
        <v>5092</v>
      </c>
    </row>
    <row r="54" spans="1:37" hidden="1" x14ac:dyDescent="0.4">
      <c r="A54" s="20">
        <v>24</v>
      </c>
      <c r="B54" s="45"/>
      <c r="C54" s="33"/>
      <c r="D54" s="33"/>
      <c r="E54" s="33" t="str">
        <f>IF($C$33&gt;G54-1,IF($C$33&lt;I54+1,"〇",""),"")</f>
        <v>〇</v>
      </c>
      <c r="F54" s="33" t="str">
        <f t="shared" si="7"/>
        <v>〇</v>
      </c>
      <c r="G54" s="33">
        <v>5340</v>
      </c>
      <c r="H54" s="33" t="s">
        <v>2</v>
      </c>
      <c r="I54" s="33">
        <v>13140</v>
      </c>
      <c r="J54" s="33" t="s">
        <v>4</v>
      </c>
      <c r="K54" s="33"/>
      <c r="L54" s="33" t="s">
        <v>39</v>
      </c>
      <c r="M54" s="33" t="s">
        <v>40</v>
      </c>
      <c r="N54" s="33">
        <v>0.8</v>
      </c>
      <c r="O54" s="33" t="s">
        <v>41</v>
      </c>
      <c r="P54" s="33" t="s">
        <v>42</v>
      </c>
      <c r="Q54" s="33">
        <v>0.3</v>
      </c>
      <c r="R54" s="33" t="s">
        <v>43</v>
      </c>
      <c r="S54" s="33" t="s">
        <v>44</v>
      </c>
      <c r="T54" s="33" t="s">
        <v>41</v>
      </c>
      <c r="U54" s="33" t="s">
        <v>42</v>
      </c>
      <c r="V54" s="33">
        <f>G54</f>
        <v>5340</v>
      </c>
      <c r="W54" s="33" t="s">
        <v>45</v>
      </c>
      <c r="X54" s="33" t="s">
        <v>46</v>
      </c>
      <c r="Y54" s="33" t="s">
        <v>44</v>
      </c>
      <c r="Z54" s="33">
        <f>I54</f>
        <v>13140</v>
      </c>
      <c r="AA54" s="33" t="s">
        <v>42</v>
      </c>
      <c r="AB54" s="33">
        <f>G54</f>
        <v>5340</v>
      </c>
      <c r="AC54" s="33" t="s">
        <v>45</v>
      </c>
      <c r="AD54" s="33" t="s">
        <v>47</v>
      </c>
      <c r="AE54" s="33" t="s">
        <v>41</v>
      </c>
      <c r="AF54" s="34"/>
      <c r="AG54" s="20">
        <v>64</v>
      </c>
      <c r="AH54" s="20">
        <v>100</v>
      </c>
      <c r="AJ54" s="21">
        <f>ROUNDDOWN(N54*$C$33-Q54*(($C$33-V54)/(Z54-AB54))*$C$33,0)</f>
        <v>4841</v>
      </c>
    </row>
    <row r="55" spans="1:37" hidden="1" x14ac:dyDescent="0.4">
      <c r="A55" s="20">
        <v>25</v>
      </c>
      <c r="B55" s="45"/>
      <c r="C55" s="33"/>
      <c r="D55" s="33"/>
      <c r="E55" s="33" t="str">
        <f>IF($C$33&gt;G55,IF($C$33&lt;I55+1,"〇",""),"")</f>
        <v/>
      </c>
      <c r="F55" s="33" t="str">
        <f t="shared" si="7"/>
        <v>〇</v>
      </c>
      <c r="G55" s="33">
        <v>13140</v>
      </c>
      <c r="H55" s="33" t="s">
        <v>5</v>
      </c>
      <c r="I55" s="33">
        <v>14510</v>
      </c>
      <c r="J55" s="33" t="s">
        <v>4</v>
      </c>
      <c r="K55" s="33"/>
      <c r="L55" s="33" t="s">
        <v>39</v>
      </c>
      <c r="M55" s="33" t="s">
        <v>40</v>
      </c>
      <c r="N55" s="33">
        <v>0.5</v>
      </c>
      <c r="O55" s="33" t="s">
        <v>41</v>
      </c>
      <c r="P55" s="33"/>
      <c r="Q55" s="33"/>
      <c r="R55" s="33"/>
      <c r="S55" s="33"/>
      <c r="T55" s="33"/>
      <c r="U55" s="33"/>
      <c r="V55" s="33"/>
      <c r="W55" s="33"/>
      <c r="X55" s="33"/>
      <c r="Y55" s="33"/>
      <c r="Z55" s="33"/>
      <c r="AA55" s="33"/>
      <c r="AB55" s="33"/>
      <c r="AC55" s="33"/>
      <c r="AD55" s="33"/>
      <c r="AE55" s="33"/>
      <c r="AF55" s="34"/>
      <c r="AG55" s="20">
        <v>64</v>
      </c>
      <c r="AH55" s="20">
        <v>100</v>
      </c>
      <c r="AJ55" s="21">
        <f>ROUNDDOWN(N55*$C$33,0)</f>
        <v>3183</v>
      </c>
    </row>
    <row r="56" spans="1:37" ht="19.5" hidden="1" thickBot="1" x14ac:dyDescent="0.45">
      <c r="A56" s="20">
        <v>26</v>
      </c>
      <c r="B56" s="46"/>
      <c r="C56" s="38"/>
      <c r="D56" s="38"/>
      <c r="E56" s="33" t="str">
        <f>IF($C$33&gt;G56,"〇","")</f>
        <v/>
      </c>
      <c r="F56" s="33" t="str">
        <f t="shared" si="7"/>
        <v>〇</v>
      </c>
      <c r="G56" s="38">
        <v>14510</v>
      </c>
      <c r="H56" s="38" t="s">
        <v>5</v>
      </c>
      <c r="I56" s="38"/>
      <c r="J56" s="38"/>
      <c r="K56" s="38"/>
      <c r="L56" s="38" t="s">
        <v>39</v>
      </c>
      <c r="M56" s="38" t="s">
        <v>40</v>
      </c>
      <c r="N56" s="38">
        <v>6945</v>
      </c>
      <c r="O56" s="38"/>
      <c r="P56" s="38"/>
      <c r="Q56" s="38"/>
      <c r="R56" s="38"/>
      <c r="S56" s="38"/>
      <c r="T56" s="38"/>
      <c r="U56" s="38"/>
      <c r="V56" s="38"/>
      <c r="W56" s="38"/>
      <c r="X56" s="38"/>
      <c r="Y56" s="38"/>
      <c r="Z56" s="38"/>
      <c r="AA56" s="38"/>
      <c r="AB56" s="38"/>
      <c r="AC56" s="38"/>
      <c r="AD56" s="38"/>
      <c r="AE56" s="38"/>
      <c r="AF56" s="39"/>
      <c r="AG56" s="20">
        <v>64</v>
      </c>
      <c r="AH56" s="20">
        <v>100</v>
      </c>
      <c r="AJ56" s="21">
        <f>N56</f>
        <v>6945</v>
      </c>
    </row>
    <row r="57" spans="1:37" hidden="1" x14ac:dyDescent="0.4"/>
  </sheetData>
  <sheetProtection algorithmName="SHA-512" hashValue="gIPyTH5hgISYrFjVAr7OrbwCdVNqbZw6UPFSCLIiVWkijOsoLtMu304hj2ZRH6xDepTi4iikNZm9OcVbkB/ilQ==" saltValue="tl/H9tCS2aCTuCsUHdEFZw==" spinCount="100000" sheet="1" objects="1" scenarios="1" selectLockedCells="1" selectUnlockedCells="1"/>
  <mergeCells count="12">
    <mergeCell ref="H16:H17"/>
    <mergeCell ref="B20:B23"/>
    <mergeCell ref="E34:F34"/>
    <mergeCell ref="C2:F2"/>
    <mergeCell ref="B3:B6"/>
    <mergeCell ref="B7:B10"/>
    <mergeCell ref="B11:B14"/>
    <mergeCell ref="B15:B19"/>
    <mergeCell ref="C16:C17"/>
    <mergeCell ref="D16:D17"/>
    <mergeCell ref="E16:E17"/>
    <mergeCell ref="F16:F17"/>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vt:lpstr>
      <vt:lpstr>試算結果</vt:lpstr>
      <vt:lpstr>算定式（R6.8.1～）</vt:lpstr>
      <vt:lpstr>算定式（R7.8.1～）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 </cp:lastModifiedBy>
  <cp:lastPrinted>2025-10-16T05:58:46Z</cp:lastPrinted>
  <dcterms:created xsi:type="dcterms:W3CDTF">2025-07-01T05:46:09Z</dcterms:created>
  <dcterms:modified xsi:type="dcterms:W3CDTF">2025-10-16T06:34:39Z</dcterms:modified>
</cp:coreProperties>
</file>